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45" windowWidth="10695" windowHeight="9165" activeTab="0"/>
  </bookViews>
  <sheets>
    <sheet name="ESTADO DE CAMBIOS" sheetId="1" r:id="rId1"/>
    <sheet name="ESTADODERESULTADOS" sheetId="2" r:id="rId2"/>
    <sheet name="BALANCE GENERAL 2016" sheetId="3" r:id="rId3"/>
    <sheet name="Hoja1" sheetId="4" r:id="rId4"/>
  </sheets>
  <definedNames>
    <definedName name="_xlnm.Print_Area" localSheetId="1">'ESTADODERESULTADOS'!$A$3:$C$61</definedName>
    <definedName name="_xlnm.Print_Titles" localSheetId="2">'BALANCE GENERAL 2016'!$1:$6</definedName>
  </definedNames>
  <calcPr fullCalcOnLoad="1"/>
</workbook>
</file>

<file path=xl/sharedStrings.xml><?xml version="1.0" encoding="utf-8"?>
<sst xmlns="http://schemas.openxmlformats.org/spreadsheetml/2006/main" count="194" uniqueCount="166">
  <si>
    <t>(Cifras en miles de pesos)</t>
  </si>
  <si>
    <t>Código</t>
  </si>
  <si>
    <t>Concepto</t>
  </si>
  <si>
    <t>INGRESOS OPERACIONALES (1)</t>
  </si>
  <si>
    <t>Venta de Servicios</t>
  </si>
  <si>
    <t>Servicios educativos</t>
  </si>
  <si>
    <t>Devoluciones, rebajas y descuentos en venta de servicios (db)</t>
  </si>
  <si>
    <t>Operaciones Interinstitucionales</t>
  </si>
  <si>
    <t>COSTO DE VENTAS (2)</t>
  </si>
  <si>
    <t>GASTOS OPERACIONALES (3)</t>
  </si>
  <si>
    <t>Administración</t>
  </si>
  <si>
    <t>Sueldos y salarios</t>
  </si>
  <si>
    <t>contribuciones efectivas</t>
  </si>
  <si>
    <t>aportes sobre la nomina</t>
  </si>
  <si>
    <t>Generales</t>
  </si>
  <si>
    <t>Impuestos contribuciones y tasas</t>
  </si>
  <si>
    <t>Provision para deudores</t>
  </si>
  <si>
    <t>EXCEDENTE (DÉFICIT) OPERACIONAL (4)</t>
  </si>
  <si>
    <t>OTROS INGRESOS (5)</t>
  </si>
  <si>
    <t>Financieros</t>
  </si>
  <si>
    <t>Extraordinarios</t>
  </si>
  <si>
    <t>Ajuste de ejercicios anteriores</t>
  </si>
  <si>
    <t>OTROS GASTOS (7)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</si>
  <si>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</si>
  <si>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</si>
  <si>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</si>
  <si>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</si>
  <si>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(11)</t>
  </si>
  <si>
    <t xml:space="preserve"> </t>
  </si>
  <si>
    <t>* Grupos que deberán utilizarse únicamente para efectos de consolidación.</t>
  </si>
  <si>
    <t>NOMBRE DE ENTIDAD: INSTITUTO DE EDUCACION TECNICA PROFESIONAL DE ROLDANILLO</t>
  </si>
  <si>
    <t>Fondos recibidos</t>
  </si>
  <si>
    <t>Operaciones sin flujo de efectivo</t>
  </si>
  <si>
    <t>Otros ingresos extraordinarios</t>
  </si>
  <si>
    <t>Contribuciones imputadas</t>
  </si>
  <si>
    <t>Otros gastos ordinarios</t>
  </si>
  <si>
    <t>Fondos Entregados</t>
  </si>
  <si>
    <t>Costo de ventas de  servicios educativos</t>
  </si>
  <si>
    <t>provisiones, depreciaciones y amortizaciones</t>
  </si>
  <si>
    <t>Saldo Neto de Consolidación en cuentas de resultado (db) (6)*</t>
  </si>
  <si>
    <t>FIRMA DEL REVISOR FISCAL                                                        FIRMA DEL CONTADOR</t>
  </si>
  <si>
    <t>ESTADO DE ACTIVIDAD FINANCIERA, ECONÓMICA, SOCIAL Y AMBIENTAL</t>
  </si>
  <si>
    <t>Transferencias</t>
  </si>
  <si>
    <t>Para Programas de Educacion</t>
  </si>
  <si>
    <t>OK</t>
  </si>
  <si>
    <t>FIRMA DEL REPRESENTANTE LEGAL                                          FIRMA DEL JEFE DEL AREA FINANCIERA</t>
  </si>
  <si>
    <t>NOMBRE:                                                                                        NOMBRE: MARTHA ADIELA JARAMILLO PEÑA</t>
  </si>
  <si>
    <t>T.P.                                                                           TP: 31462-T</t>
  </si>
  <si>
    <t>Provision para contingencias</t>
  </si>
  <si>
    <t>Comisiones</t>
  </si>
  <si>
    <t xml:space="preserve">NOMBRE DE LA ENTIDAD: INSTITUTO DE EDUCACIÓN TECNICA PROFESIONAL DE ROLDANILLO </t>
  </si>
  <si>
    <t>ESTADO DE CAMBIOS EN EL PATRIMONIO</t>
  </si>
  <si>
    <t>DETALLE DE LAS VARIACIONES PATRIMONIALES (2)</t>
  </si>
  <si>
    <t>INCREMENTOS:</t>
  </si>
  <si>
    <t>3208 Capital Fiscal</t>
  </si>
  <si>
    <t>3235 Superativ por donacion</t>
  </si>
  <si>
    <t>327070, Provisiones, deprec, amortizacion</t>
  </si>
  <si>
    <t>3240  Superavit por valorización</t>
  </si>
  <si>
    <t>3230  Resultados del ejercicio</t>
  </si>
  <si>
    <t>DISMINUCIONES:</t>
  </si>
  <si>
    <t>3230 Resultados del ejercicio</t>
  </si>
  <si>
    <t>PARTIDAS SIN MOVIMIENTO</t>
  </si>
  <si>
    <t>324000 Superavit por valorizacion</t>
  </si>
  <si>
    <t xml:space="preserve">FIRMA DEL REPRESENTANTE LEGAL </t>
  </si>
  <si>
    <t xml:space="preserve">FIRMA DEL JEFE DEL ÁREA FINANCIERA  </t>
  </si>
  <si>
    <t>FIRMA DEL CONTADOR</t>
  </si>
  <si>
    <t>NOMBRE: MARTHA ADIELA JARAMILLO PEÑA</t>
  </si>
  <si>
    <t>T.P. 31462-T</t>
  </si>
  <si>
    <t>FIRMA DEL REVISOR FISCAL</t>
  </si>
  <si>
    <t>NOMBRE:</t>
  </si>
  <si>
    <t>T.P.</t>
  </si>
  <si>
    <t>NOMBRE DE LA ENTIDAD: INSTITUTO EDUCACION TECNICA PROFESIONAL DE ROLDANILLO</t>
  </si>
  <si>
    <t>BALANCE GENERAL CLASIFICADO</t>
  </si>
  <si>
    <t>ACTIVO</t>
  </si>
  <si>
    <t>PASIVO</t>
  </si>
  <si>
    <t>CORRIENTE (1)</t>
  </si>
  <si>
    <t>CORRIENTE (4)</t>
  </si>
  <si>
    <t>Efectivo</t>
  </si>
  <si>
    <t>Cuentas por pagar</t>
  </si>
  <si>
    <t>Caja</t>
  </si>
  <si>
    <t>Depósitos en Instituciones Financieras</t>
  </si>
  <si>
    <t>adquisicion de bienes y servicios nacionales</t>
  </si>
  <si>
    <t>Inversiones</t>
  </si>
  <si>
    <t>Acreedores</t>
  </si>
  <si>
    <t>Avances y anticipos recibidos</t>
  </si>
  <si>
    <t>Inversiones patrimoniales en entidades no controladas</t>
  </si>
  <si>
    <t>Obligaciones laborales y de  seguridad social integral</t>
  </si>
  <si>
    <t>Deudores</t>
  </si>
  <si>
    <t>Salarios y prestaciones sociales</t>
  </si>
  <si>
    <t>Prestacion de servicios</t>
  </si>
  <si>
    <t>Otros pasivos</t>
  </si>
  <si>
    <t>Avances y anticipos entregados</t>
  </si>
  <si>
    <t>Recaudos a favor de terceros</t>
  </si>
  <si>
    <t>Recursos entregados en administracion</t>
  </si>
  <si>
    <t>Otros Deudores</t>
  </si>
  <si>
    <t>Otros activos</t>
  </si>
  <si>
    <t>Bienes y servicios pagados por anticipado</t>
  </si>
  <si>
    <t>TOTAL PASIVO</t>
  </si>
  <si>
    <t>Cargos diferidos</t>
  </si>
  <si>
    <t>PATRIMONIO (7)</t>
  </si>
  <si>
    <t>Patrimonio institucional</t>
  </si>
  <si>
    <t>NO CORRIENTE (2)</t>
  </si>
  <si>
    <t>Capital fiscal</t>
  </si>
  <si>
    <t>Reesultados de ejercicios anteriores</t>
  </si>
  <si>
    <t>Resultados del ejercicio</t>
  </si>
  <si>
    <t>Superávit por donación</t>
  </si>
  <si>
    <t>Deudas de difícil cobro</t>
  </si>
  <si>
    <t>Superavit por valorizacion</t>
  </si>
  <si>
    <t>Provisión para deudores</t>
  </si>
  <si>
    <t>Provisiones, depreciaciones, amortizaciones</t>
  </si>
  <si>
    <t>Propiedades, planta y equipo</t>
  </si>
  <si>
    <t>Patrimonio Instituicional Incorporado</t>
  </si>
  <si>
    <t>Terrenos</t>
  </si>
  <si>
    <t>TOTAL PATRIMONIO</t>
  </si>
  <si>
    <t>Edificaciones</t>
  </si>
  <si>
    <t>TOTAL PASIVO Y PATRIMONIO (8)</t>
  </si>
  <si>
    <t>Maquinaria y equipo</t>
  </si>
  <si>
    <t>Muebles, enseres y equipos de oficina</t>
  </si>
  <si>
    <t>Equipos de comunicación y computación</t>
  </si>
  <si>
    <t>Equipo de transporte, tracción y elevac.</t>
  </si>
  <si>
    <t>Depreciación acumulada</t>
  </si>
  <si>
    <t>OTROS ACTIVOS</t>
  </si>
  <si>
    <t>Obras y mejoras en propiedad ajena</t>
  </si>
  <si>
    <t>Bienes Entregados a terceros</t>
  </si>
  <si>
    <t>Amortización acumulada de bienes entregados a terceros</t>
  </si>
  <si>
    <t>Bienes de arte y cultura</t>
  </si>
  <si>
    <t>Intangibles</t>
  </si>
  <si>
    <t>Amortización acum. Int</t>
  </si>
  <si>
    <t>Valorizaciones</t>
  </si>
  <si>
    <t>TOTAL ACTIVO (3)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</si>
  <si>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</si>
  <si>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</si>
  <si>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</si>
  <si>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</si>
  <si>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</si>
  <si>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</si>
  <si>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</si>
  <si>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</si>
  <si>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por contra (cr)</t>
  </si>
  <si>
    <t>Acreedoras por contra (db)</t>
  </si>
  <si>
    <t>FIRMA DEL REPRESENTANTE LEGAL                                   FIRMA DEL JEFE DEL AREA FINANCIERA</t>
  </si>
  <si>
    <t>FIRMA DEL CONTADOR                                                           FIRMA DEL REVISOR FISCAL</t>
  </si>
  <si>
    <t>NOMBRE: MARTHA ADIELA JARAMILLO PEÑA                      NOMBRE:</t>
  </si>
  <si>
    <t xml:space="preserve">T.P. 31462-T                                                                             T.P </t>
  </si>
  <si>
    <t>NOMBRE: GERMAN COLONIA ALCALDE                                     NOMBRE: JOSE ARCANGEL GIL GIRALDO</t>
  </si>
  <si>
    <t>Semovientes</t>
  </si>
  <si>
    <t>NOMBRE: GERMAN COLONIA ALCALDE                             NOMBRE: JOSE ARCANGEL GIL GIRALDO</t>
  </si>
  <si>
    <t>NOMBRE:  GERMAN COLONIA ALCALDE</t>
  </si>
  <si>
    <t>NOMBRE: JOSE ARCANGEL GIL GIRALDO</t>
  </si>
  <si>
    <t>3228 Resultados de ejercicios anteriores</t>
  </si>
  <si>
    <t>Amortizacion Acumulada</t>
  </si>
  <si>
    <t>a dic 31/13</t>
  </si>
  <si>
    <t>inversiones administracion de liquidez en renta variable</t>
  </si>
  <si>
    <t>Inversiones Patrimoniales en entidades no controladas</t>
  </si>
  <si>
    <t>Inversiones Administracion de Liquidez en titulos de deuda</t>
  </si>
  <si>
    <t>Sistema General de Participaciones</t>
  </si>
  <si>
    <t>SALDO DEL PATRIMONIO A DICIEMBRE 31  DE 2.015</t>
  </si>
  <si>
    <t>AL 31 DE MARZO  DE 2016</t>
  </si>
  <si>
    <t>C</t>
  </si>
  <si>
    <t>Retencion en la Fuente e Impuesto de Timbre</t>
  </si>
  <si>
    <t>Provision para prestaciones sociales</t>
  </si>
  <si>
    <t>Pasivos Estimados</t>
  </si>
  <si>
    <t>AL 31 DE MARZO  DE 2.016</t>
  </si>
  <si>
    <t>VARIACIONES AÑO 2016</t>
  </si>
  <si>
    <t>a dic 31/15</t>
  </si>
  <si>
    <t>SALDO DEL PATRIMONIO A MARZO 31  DE 2.016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</si>
</sst>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* #,##0.0_ ;_ * \-#,##0.0_ ;_ * &quot;-&quot;??_ ;_ @_ "/>
    <numFmt numFmtId="189" formatCode="_ * #,##0_ ;_ * \-#,##0_ ;_ * &quot;-&quot;??_ ;_ @_ "/>
    <numFmt numFmtId="190" formatCode="_(* #,##0_);_(* \(#,##0\);_(* &quot;-&quot;??_);_(@_)"/>
  </numFmts>
  <fonts count="48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 wrapText="1"/>
    </xf>
    <xf numFmtId="177" fontId="1" fillId="0" borderId="11" xfId="47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7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189" fontId="0" fillId="0" borderId="0" xfId="46" applyNumberFormat="1" applyFont="1" applyAlignment="1">
      <alignment/>
    </xf>
    <xf numFmtId="1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79" fontId="0" fillId="0" borderId="0" xfId="46" applyFont="1" applyAlignment="1">
      <alignment/>
    </xf>
    <xf numFmtId="177" fontId="3" fillId="0" borderId="11" xfId="47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0" fontId="0" fillId="0" borderId="14" xfId="0" applyBorder="1" applyAlignment="1">
      <alignment wrapText="1"/>
    </xf>
    <xf numFmtId="190" fontId="1" fillId="0" borderId="11" xfId="46" applyNumberFormat="1" applyFont="1" applyBorder="1" applyAlignment="1">
      <alignment wrapText="1"/>
    </xf>
    <xf numFmtId="190" fontId="0" fillId="0" borderId="0" xfId="0" applyNumberFormat="1" applyAlignment="1">
      <alignment/>
    </xf>
    <xf numFmtId="0" fontId="0" fillId="0" borderId="15" xfId="0" applyBorder="1" applyAlignment="1">
      <alignment wrapText="1"/>
    </xf>
    <xf numFmtId="190" fontId="0" fillId="0" borderId="11" xfId="46" applyNumberFormat="1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90" fontId="2" fillId="0" borderId="20" xfId="46" applyNumberFormat="1" applyFont="1" applyBorder="1" applyAlignment="1">
      <alignment/>
    </xf>
    <xf numFmtId="190" fontId="3" fillId="0" borderId="11" xfId="46" applyNumberFormat="1" applyFont="1" applyBorder="1" applyAlignment="1">
      <alignment wrapText="1"/>
    </xf>
    <xf numFmtId="190" fontId="3" fillId="0" borderId="15" xfId="46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89" fontId="1" fillId="0" borderId="0" xfId="46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89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89" fontId="2" fillId="0" borderId="0" xfId="46" applyNumberFormat="1" applyFont="1" applyAlignment="1">
      <alignment/>
    </xf>
    <xf numFmtId="189" fontId="3" fillId="0" borderId="0" xfId="46" applyNumberFormat="1" applyFont="1" applyFill="1" applyBorder="1" applyAlignment="1">
      <alignment wrapText="1"/>
    </xf>
    <xf numFmtId="189" fontId="3" fillId="0" borderId="0" xfId="0" applyNumberFormat="1" applyFont="1" applyBorder="1" applyAlignment="1">
      <alignment wrapText="1"/>
    </xf>
    <xf numFmtId="179" fontId="0" fillId="0" borderId="0" xfId="46" applyNumberFormat="1" applyFont="1" applyAlignment="1">
      <alignment/>
    </xf>
    <xf numFmtId="179" fontId="0" fillId="0" borderId="0" xfId="0" applyNumberFormat="1" applyAlignment="1">
      <alignment/>
    </xf>
    <xf numFmtId="0" fontId="3" fillId="0" borderId="19" xfId="0" applyFont="1" applyBorder="1" applyAlignment="1">
      <alignment wrapText="1"/>
    </xf>
    <xf numFmtId="177" fontId="1" fillId="0" borderId="11" xfId="47" applyFont="1" applyFill="1" applyBorder="1" applyAlignment="1">
      <alignment wrapText="1"/>
    </xf>
    <xf numFmtId="177" fontId="3" fillId="0" borderId="11" xfId="47" applyFont="1" applyFill="1" applyBorder="1" applyAlignment="1">
      <alignment wrapText="1"/>
    </xf>
    <xf numFmtId="189" fontId="10" fillId="0" borderId="0" xfId="46" applyNumberFormat="1" applyFont="1" applyBorder="1" applyAlignment="1">
      <alignment wrapText="1"/>
    </xf>
    <xf numFmtId="189" fontId="11" fillId="0" borderId="0" xfId="46" applyNumberFormat="1" applyFont="1" applyFill="1" applyBorder="1" applyAlignment="1">
      <alignment wrapText="1"/>
    </xf>
    <xf numFmtId="189" fontId="9" fillId="0" borderId="0" xfId="46" applyNumberFormat="1" applyFont="1" applyFill="1" applyBorder="1" applyAlignment="1">
      <alignment wrapText="1"/>
    </xf>
    <xf numFmtId="189" fontId="12" fillId="0" borderId="0" xfId="46" applyNumberFormat="1" applyFont="1" applyFill="1" applyBorder="1" applyAlignment="1">
      <alignment wrapText="1"/>
    </xf>
    <xf numFmtId="189" fontId="10" fillId="0" borderId="0" xfId="46" applyNumberFormat="1" applyFont="1" applyFill="1" applyBorder="1" applyAlignment="1">
      <alignment wrapText="1"/>
    </xf>
    <xf numFmtId="189" fontId="11" fillId="0" borderId="0" xfId="0" applyNumberFormat="1" applyFont="1" applyBorder="1" applyAlignment="1">
      <alignment wrapText="1"/>
    </xf>
    <xf numFmtId="189" fontId="11" fillId="0" borderId="0" xfId="46" applyNumberFormat="1" applyFont="1" applyBorder="1" applyAlignment="1">
      <alignment wrapText="1"/>
    </xf>
    <xf numFmtId="0" fontId="12" fillId="0" borderId="0" xfId="0" applyFont="1" applyBorder="1" applyAlignment="1">
      <alignment/>
    </xf>
    <xf numFmtId="14" fontId="5" fillId="0" borderId="18" xfId="0" applyNumberFormat="1" applyFont="1" applyBorder="1" applyAlignment="1">
      <alignment wrapText="1"/>
    </xf>
    <xf numFmtId="14" fontId="5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89" fontId="10" fillId="0" borderId="14" xfId="46" applyNumberFormat="1" applyFont="1" applyBorder="1" applyAlignment="1">
      <alignment wrapText="1"/>
    </xf>
    <xf numFmtId="189" fontId="11" fillId="0" borderId="14" xfId="46" applyNumberFormat="1" applyFont="1" applyBorder="1" applyAlignment="1">
      <alignment wrapText="1"/>
    </xf>
    <xf numFmtId="0" fontId="12" fillId="0" borderId="14" xfId="0" applyFont="1" applyBorder="1" applyAlignment="1">
      <alignment/>
    </xf>
    <xf numFmtId="189" fontId="11" fillId="0" borderId="14" xfId="46" applyNumberFormat="1" applyFont="1" applyFill="1" applyBorder="1" applyAlignment="1">
      <alignment wrapText="1"/>
    </xf>
    <xf numFmtId="189" fontId="12" fillId="0" borderId="14" xfId="0" applyNumberFormat="1" applyFont="1" applyBorder="1" applyAlignment="1">
      <alignment/>
    </xf>
    <xf numFmtId="189" fontId="11" fillId="0" borderId="14" xfId="0" applyNumberFormat="1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89" fontId="11" fillId="0" borderId="15" xfId="46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89" fontId="11" fillId="0" borderId="11" xfId="46" applyNumberFormat="1" applyFont="1" applyBorder="1" applyAlignment="1">
      <alignment wrapText="1"/>
    </xf>
    <xf numFmtId="189" fontId="12" fillId="0" borderId="15" xfId="46" applyNumberFormat="1" applyFont="1" applyFill="1" applyBorder="1" applyAlignment="1">
      <alignment wrapText="1"/>
    </xf>
    <xf numFmtId="189" fontId="10" fillId="0" borderId="11" xfId="46" applyNumberFormat="1" applyFont="1" applyBorder="1" applyAlignment="1">
      <alignment wrapText="1"/>
    </xf>
    <xf numFmtId="189" fontId="10" fillId="0" borderId="22" xfId="46" applyNumberFormat="1" applyFont="1" applyBorder="1" applyAlignment="1">
      <alignment wrapText="1"/>
    </xf>
    <xf numFmtId="189" fontId="10" fillId="0" borderId="23" xfId="46" applyNumberFormat="1" applyFont="1" applyBorder="1" applyAlignment="1">
      <alignment wrapText="1"/>
    </xf>
    <xf numFmtId="189" fontId="11" fillId="0" borderId="11" xfId="46" applyNumberFormat="1" applyFont="1" applyFill="1" applyBorder="1" applyAlignment="1">
      <alignment wrapText="1"/>
    </xf>
    <xf numFmtId="189" fontId="12" fillId="0" borderId="11" xfId="46" applyNumberFormat="1" applyFont="1" applyBorder="1" applyAlignment="1">
      <alignment/>
    </xf>
    <xf numFmtId="189" fontId="2" fillId="33" borderId="0" xfId="46" applyNumberFormat="1" applyFont="1" applyFill="1" applyAlignment="1">
      <alignment/>
    </xf>
    <xf numFmtId="0" fontId="0" fillId="33" borderId="0" xfId="0" applyFill="1" applyAlignment="1">
      <alignment/>
    </xf>
    <xf numFmtId="0" fontId="12" fillId="0" borderId="13" xfId="0" applyFont="1" applyBorder="1" applyAlignment="1">
      <alignment/>
    </xf>
    <xf numFmtId="0" fontId="0" fillId="0" borderId="12" xfId="0" applyBorder="1" applyAlignment="1">
      <alignment/>
    </xf>
    <xf numFmtId="189" fontId="0" fillId="0" borderId="0" xfId="0" applyNumberFormat="1" applyBorder="1" applyAlignment="1">
      <alignment/>
    </xf>
    <xf numFmtId="179" fontId="0" fillId="33" borderId="0" xfId="46" applyFont="1" applyFill="1" applyAlignment="1">
      <alignment/>
    </xf>
    <xf numFmtId="0" fontId="11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179" fontId="12" fillId="0" borderId="14" xfId="46" applyFont="1" applyBorder="1" applyAlignment="1">
      <alignment/>
    </xf>
    <xf numFmtId="189" fontId="12" fillId="0" borderId="14" xfId="46" applyNumberFormat="1" applyFont="1" applyBorder="1" applyAlignment="1">
      <alignment/>
    </xf>
    <xf numFmtId="189" fontId="12" fillId="0" borderId="14" xfId="46" applyNumberFormat="1" applyFont="1" applyBorder="1" applyAlignment="1">
      <alignment horizontal="center"/>
    </xf>
    <xf numFmtId="189" fontId="4" fillId="0" borderId="0" xfId="46" applyNumberFormat="1" applyFont="1" applyAlignment="1">
      <alignment/>
    </xf>
    <xf numFmtId="0" fontId="6" fillId="0" borderId="19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6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77" fontId="0" fillId="0" borderId="24" xfId="0" applyNumberForma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7" fontId="0" fillId="0" borderId="13" xfId="0" applyNumberForma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3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3" fillId="0" borderId="19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7.57421875" style="0" customWidth="1"/>
    <col min="2" max="2" width="40.00390625" style="0" customWidth="1"/>
    <col min="3" max="5" width="7.28125" style="0" customWidth="1"/>
    <col min="6" max="6" width="11.7109375" style="0" customWidth="1"/>
    <col min="7" max="7" width="11.28125" style="0" customWidth="1"/>
  </cols>
  <sheetData>
    <row r="1" spans="1:7" ht="12.75" customHeight="1">
      <c r="A1" s="122"/>
      <c r="B1" s="118"/>
      <c r="C1" s="118"/>
      <c r="D1" s="118"/>
      <c r="E1" s="118"/>
      <c r="F1" s="118"/>
      <c r="G1" s="118"/>
    </row>
    <row r="3" spans="2:6" ht="12.75">
      <c r="B3" s="123" t="s">
        <v>50</v>
      </c>
      <c r="C3" s="124"/>
      <c r="D3" s="124"/>
      <c r="E3" s="124"/>
      <c r="F3" s="125"/>
    </row>
    <row r="4" spans="2:6" ht="12.75">
      <c r="B4" s="126" t="s">
        <v>51</v>
      </c>
      <c r="C4" s="115"/>
      <c r="D4" s="115"/>
      <c r="E4" s="115"/>
      <c r="F4" s="116"/>
    </row>
    <row r="5" spans="2:6" ht="12.75">
      <c r="B5" s="126" t="s">
        <v>162</v>
      </c>
      <c r="C5" s="115"/>
      <c r="D5" s="115"/>
      <c r="E5" s="115"/>
      <c r="F5" s="116"/>
    </row>
    <row r="6" spans="2:6" ht="12.75">
      <c r="B6" s="126" t="s">
        <v>0</v>
      </c>
      <c r="C6" s="115"/>
      <c r="D6" s="115"/>
      <c r="E6" s="115"/>
      <c r="F6" s="116"/>
    </row>
    <row r="7" spans="2:6" ht="12.75">
      <c r="B7" s="30"/>
      <c r="C7" s="24"/>
      <c r="D7" s="22"/>
      <c r="E7" s="22"/>
      <c r="F7" s="25"/>
    </row>
    <row r="8" spans="2:9" ht="12.75">
      <c r="B8" s="9" t="s">
        <v>156</v>
      </c>
      <c r="C8" s="11">
        <v>-1</v>
      </c>
      <c r="D8" s="27"/>
      <c r="E8" s="31"/>
      <c r="F8" s="32">
        <v>13892545</v>
      </c>
      <c r="I8">
        <v>6528176</v>
      </c>
    </row>
    <row r="9" spans="2:7" ht="12.75">
      <c r="B9" s="9" t="s">
        <v>163</v>
      </c>
      <c r="C9" s="11">
        <v>-2</v>
      </c>
      <c r="D9" s="27"/>
      <c r="E9" s="31"/>
      <c r="F9" s="32">
        <v>294146</v>
      </c>
      <c r="G9" s="33">
        <f>+F12+F18</f>
        <v>294146</v>
      </c>
    </row>
    <row r="10" spans="2:9" ht="12.75">
      <c r="B10" s="9" t="s">
        <v>165</v>
      </c>
      <c r="C10" s="11">
        <v>-3</v>
      </c>
      <c r="D10" s="27"/>
      <c r="E10" s="31"/>
      <c r="F10" s="32">
        <f>'BALANCE GENERAL 2016'!G31</f>
        <v>14186691</v>
      </c>
      <c r="G10" s="33">
        <f>+F10-F8</f>
        <v>294146</v>
      </c>
      <c r="I10" s="33">
        <f>+F10-I8</f>
        <v>7658515</v>
      </c>
    </row>
    <row r="11" spans="2:7" ht="22.5">
      <c r="B11" s="9" t="s">
        <v>52</v>
      </c>
      <c r="C11" s="34"/>
      <c r="D11" s="27"/>
      <c r="E11" s="27"/>
      <c r="F11" s="35"/>
      <c r="G11" s="33">
        <f>+G10-F9</f>
        <v>0</v>
      </c>
    </row>
    <row r="12" spans="2:7" ht="12.75">
      <c r="B12" s="9" t="s">
        <v>53</v>
      </c>
      <c r="C12" s="11">
        <v>-4</v>
      </c>
      <c r="D12" s="27"/>
      <c r="E12" s="31"/>
      <c r="F12" s="32">
        <f>+F13+F14+F15+F16+F17</f>
        <v>1491110</v>
      </c>
      <c r="G12" s="33"/>
    </row>
    <row r="13" spans="2:7" ht="12.75">
      <c r="B13" s="36" t="s">
        <v>149</v>
      </c>
      <c r="C13" s="37"/>
      <c r="D13" s="27"/>
      <c r="E13" s="38"/>
      <c r="F13" s="39">
        <v>1491109</v>
      </c>
      <c r="G13" s="33"/>
    </row>
    <row r="14" spans="2:6" ht="15" customHeight="1">
      <c r="B14" s="36" t="s">
        <v>55</v>
      </c>
      <c r="F14" s="39">
        <v>1</v>
      </c>
    </row>
    <row r="15" spans="1:6" ht="15" customHeight="1">
      <c r="A15" s="23"/>
      <c r="B15" s="36" t="s">
        <v>56</v>
      </c>
      <c r="C15" s="27"/>
      <c r="D15" s="27"/>
      <c r="E15" s="38"/>
      <c r="F15" s="39">
        <v>0</v>
      </c>
    </row>
    <row r="16" spans="2:6" ht="12.75">
      <c r="B16" s="21" t="s">
        <v>57</v>
      </c>
      <c r="C16" s="34"/>
      <c r="D16" s="27"/>
      <c r="E16" s="31"/>
      <c r="F16" s="40">
        <v>0</v>
      </c>
    </row>
    <row r="17" spans="2:7" ht="12.75">
      <c r="B17" s="21" t="s">
        <v>58</v>
      </c>
      <c r="C17" s="34"/>
      <c r="D17" s="27"/>
      <c r="E17" s="31"/>
      <c r="F17" s="40">
        <v>0</v>
      </c>
      <c r="G17" s="33"/>
    </row>
    <row r="18" spans="2:7" ht="12.75">
      <c r="B18" s="9" t="s">
        <v>59</v>
      </c>
      <c r="C18" s="11">
        <v>-5</v>
      </c>
      <c r="D18" s="27"/>
      <c r="E18" s="31"/>
      <c r="F18" s="32">
        <f>+F19+F20+F21+F22</f>
        <v>-1196964</v>
      </c>
      <c r="G18" s="33"/>
    </row>
    <row r="19" spans="2:6" ht="12.75">
      <c r="B19" s="36" t="s">
        <v>54</v>
      </c>
      <c r="F19" s="39">
        <v>-84083</v>
      </c>
    </row>
    <row r="20" spans="2:6" ht="12.75">
      <c r="B20" s="36" t="s">
        <v>55</v>
      </c>
      <c r="F20" s="39">
        <v>0</v>
      </c>
    </row>
    <row r="21" spans="2:10" ht="22.5">
      <c r="B21" s="36" t="s">
        <v>60</v>
      </c>
      <c r="C21" s="34"/>
      <c r="D21" s="27"/>
      <c r="E21" s="38"/>
      <c r="F21" s="41">
        <v>-1175748</v>
      </c>
      <c r="H21" s="37" t="s">
        <v>99</v>
      </c>
      <c r="I21" s="76"/>
      <c r="J21" s="52" t="s">
        <v>151</v>
      </c>
    </row>
    <row r="22" spans="2:10" ht="12.75">
      <c r="B22" s="36" t="s">
        <v>56</v>
      </c>
      <c r="C22" s="34"/>
      <c r="D22" s="27"/>
      <c r="E22" s="38"/>
      <c r="F22" s="41">
        <v>62867</v>
      </c>
      <c r="H22" s="37"/>
      <c r="I22" s="76"/>
      <c r="J22" s="52"/>
    </row>
    <row r="23" spans="2:11" ht="22.5">
      <c r="B23" s="9" t="s">
        <v>61</v>
      </c>
      <c r="C23" s="11">
        <v>-6</v>
      </c>
      <c r="D23" s="27"/>
      <c r="E23" s="31"/>
      <c r="F23" s="40">
        <v>0</v>
      </c>
      <c r="H23" s="37" t="s">
        <v>100</v>
      </c>
      <c r="I23" s="75">
        <f>SUM(I24:I29)</f>
        <v>12453667</v>
      </c>
      <c r="J23" s="75">
        <f>SUM(J24:J29)</f>
        <v>8660089</v>
      </c>
      <c r="K23" s="53"/>
    </row>
    <row r="24" spans="2:11" ht="12.75">
      <c r="B24" s="36" t="s">
        <v>62</v>
      </c>
      <c r="C24" s="37"/>
      <c r="D24" s="27"/>
      <c r="E24" s="31"/>
      <c r="F24" s="40">
        <v>0</v>
      </c>
      <c r="H24" s="45" t="s">
        <v>102</v>
      </c>
      <c r="I24" s="76">
        <v>2255708</v>
      </c>
      <c r="J24" s="76">
        <v>2316307</v>
      </c>
      <c r="K24" s="99">
        <f aca="true" t="shared" si="0" ref="K24:K30">+I24-J24</f>
        <v>-60599</v>
      </c>
    </row>
    <row r="25" spans="2:11" ht="33.75">
      <c r="B25" s="21"/>
      <c r="F25" s="23"/>
      <c r="H25" s="49" t="s">
        <v>103</v>
      </c>
      <c r="I25" s="77">
        <v>2518907</v>
      </c>
      <c r="J25" s="77">
        <v>439566</v>
      </c>
      <c r="K25" s="100">
        <f t="shared" si="0"/>
        <v>2079341</v>
      </c>
    </row>
    <row r="26" spans="2:11" ht="22.5">
      <c r="B26" s="21"/>
      <c r="F26" s="23"/>
      <c r="H26" s="45" t="s">
        <v>104</v>
      </c>
      <c r="I26" s="76">
        <v>3265750</v>
      </c>
      <c r="J26" s="76">
        <v>2079341</v>
      </c>
      <c r="K26" s="53">
        <f t="shared" si="0"/>
        <v>1186409</v>
      </c>
    </row>
    <row r="27" spans="2:11" ht="22.5">
      <c r="B27" s="21"/>
      <c r="F27" s="23"/>
      <c r="H27" s="45" t="s">
        <v>105</v>
      </c>
      <c r="I27" s="76">
        <v>582428</v>
      </c>
      <c r="J27" s="76">
        <v>573628</v>
      </c>
      <c r="K27" s="99">
        <f t="shared" si="0"/>
        <v>8800</v>
      </c>
    </row>
    <row r="28" spans="2:11" ht="22.5">
      <c r="B28" s="114" t="s">
        <v>63</v>
      </c>
      <c r="C28" s="115"/>
      <c r="D28" s="115"/>
      <c r="E28" s="115"/>
      <c r="F28" s="116"/>
      <c r="H28" s="45" t="s">
        <v>107</v>
      </c>
      <c r="I28" s="76">
        <v>3883237</v>
      </c>
      <c r="J28" s="76">
        <v>3311845</v>
      </c>
      <c r="K28" s="99">
        <f t="shared" si="0"/>
        <v>571392</v>
      </c>
    </row>
    <row r="29" spans="2:11" ht="12" customHeight="1">
      <c r="B29" s="114" t="s">
        <v>147</v>
      </c>
      <c r="C29" s="115"/>
      <c r="D29" s="115"/>
      <c r="E29" s="115"/>
      <c r="F29" s="116"/>
      <c r="H29" s="45" t="s">
        <v>109</v>
      </c>
      <c r="I29" s="78">
        <v>-52363</v>
      </c>
      <c r="J29" s="78">
        <v>-60598</v>
      </c>
      <c r="K29" s="99">
        <f t="shared" si="0"/>
        <v>8235</v>
      </c>
    </row>
    <row r="30" spans="2:11" ht="12.75">
      <c r="B30" s="121"/>
      <c r="C30" s="118"/>
      <c r="D30" s="118"/>
      <c r="E30" s="118"/>
      <c r="F30" s="120"/>
      <c r="H30" s="45"/>
      <c r="I30" s="97"/>
      <c r="J30" s="54"/>
      <c r="K30" s="53">
        <f t="shared" si="0"/>
        <v>0</v>
      </c>
    </row>
    <row r="31" spans="2:11" ht="12.75" customHeight="1">
      <c r="B31" s="42"/>
      <c r="F31" s="23"/>
      <c r="H31" s="37" t="s">
        <v>113</v>
      </c>
      <c r="I31" s="75">
        <f>+I23</f>
        <v>12453667</v>
      </c>
      <c r="J31" s="47">
        <f>+J23</f>
        <v>8660089</v>
      </c>
      <c r="K31" s="53">
        <f>+K30+K29+K27+K26+K24+K28</f>
        <v>1714237</v>
      </c>
    </row>
    <row r="32" spans="2:11" ht="12.75">
      <c r="B32" s="42"/>
      <c r="F32" s="23"/>
      <c r="H32" s="37"/>
      <c r="I32" s="94"/>
      <c r="J32" s="47"/>
      <c r="K32" s="53"/>
    </row>
    <row r="33" spans="2:6" ht="3" customHeight="1">
      <c r="B33" s="119"/>
      <c r="C33" s="118"/>
      <c r="D33" s="118"/>
      <c r="E33" s="118"/>
      <c r="F33" s="120"/>
    </row>
    <row r="34" spans="2:6" ht="12.75">
      <c r="B34" s="114" t="s">
        <v>64</v>
      </c>
      <c r="C34" s="115"/>
      <c r="D34" s="115"/>
      <c r="E34" s="115"/>
      <c r="F34" s="116"/>
    </row>
    <row r="35" spans="2:6" ht="12.75">
      <c r="B35" s="114" t="s">
        <v>148</v>
      </c>
      <c r="C35" s="115"/>
      <c r="D35" s="115"/>
      <c r="E35" s="115"/>
      <c r="F35" s="116"/>
    </row>
    <row r="36" spans="2:6" ht="12.75">
      <c r="B36" s="42"/>
      <c r="C36" s="22"/>
      <c r="D36" s="22"/>
      <c r="E36" s="22"/>
      <c r="F36" s="23"/>
    </row>
    <row r="37" spans="2:6" ht="12.75">
      <c r="B37" s="121" t="s">
        <v>28</v>
      </c>
      <c r="C37" s="118"/>
      <c r="D37" s="118"/>
      <c r="E37" s="118"/>
      <c r="F37" s="120"/>
    </row>
    <row r="38" spans="2:6" ht="12.75">
      <c r="B38" s="42"/>
      <c r="F38" s="23"/>
    </row>
    <row r="39" spans="2:6" ht="1.5" customHeight="1">
      <c r="B39" s="119"/>
      <c r="C39" s="118"/>
      <c r="D39" s="118"/>
      <c r="E39" s="118"/>
      <c r="F39" s="120"/>
    </row>
    <row r="40" spans="2:6" ht="12.75">
      <c r="B40" s="114" t="s">
        <v>65</v>
      </c>
      <c r="C40" s="115"/>
      <c r="D40" s="115"/>
      <c r="E40" s="115"/>
      <c r="F40" s="116"/>
    </row>
    <row r="41" spans="2:6" ht="12.75">
      <c r="B41" s="114" t="s">
        <v>66</v>
      </c>
      <c r="C41" s="115"/>
      <c r="D41" s="115"/>
      <c r="E41" s="115"/>
      <c r="F41" s="116"/>
    </row>
    <row r="42" spans="2:6" ht="12.75">
      <c r="B42" s="114" t="s">
        <v>67</v>
      </c>
      <c r="C42" s="115"/>
      <c r="D42" s="115"/>
      <c r="E42" s="115"/>
      <c r="F42" s="116"/>
    </row>
    <row r="43" spans="2:6" ht="12.75" customHeight="1">
      <c r="B43" s="119" t="s">
        <v>28</v>
      </c>
      <c r="C43" s="118"/>
      <c r="D43" s="118"/>
      <c r="E43" s="118"/>
      <c r="F43" s="120"/>
    </row>
    <row r="44" spans="2:6" ht="12.75">
      <c r="B44" s="119"/>
      <c r="C44" s="118"/>
      <c r="D44" s="118"/>
      <c r="E44" s="118"/>
      <c r="F44" s="120"/>
    </row>
    <row r="45" spans="2:6" ht="12.75">
      <c r="B45" s="114" t="s">
        <v>68</v>
      </c>
      <c r="C45" s="115"/>
      <c r="D45" s="115"/>
      <c r="E45" s="115"/>
      <c r="F45" s="116"/>
    </row>
    <row r="46" spans="2:6" ht="12.75">
      <c r="B46" s="114" t="s">
        <v>69</v>
      </c>
      <c r="C46" s="115"/>
      <c r="D46" s="115"/>
      <c r="E46" s="115"/>
      <c r="F46" s="116"/>
    </row>
    <row r="47" spans="2:6" ht="12.75">
      <c r="B47" s="114" t="s">
        <v>70</v>
      </c>
      <c r="C47" s="115"/>
      <c r="D47" s="115"/>
      <c r="E47" s="115"/>
      <c r="F47" s="116"/>
    </row>
    <row r="48" spans="1:7" ht="12.75" customHeight="1">
      <c r="A48" s="117"/>
      <c r="B48" s="118"/>
      <c r="C48" s="118"/>
      <c r="D48" s="118"/>
      <c r="E48" s="118"/>
      <c r="F48" s="118"/>
      <c r="G48" s="118"/>
    </row>
  </sheetData>
  <sheetProtection/>
  <mergeCells count="22">
    <mergeCell ref="A1:G1"/>
    <mergeCell ref="B3:F3"/>
    <mergeCell ref="B4:F4"/>
    <mergeCell ref="B5:F5"/>
    <mergeCell ref="B6:F6"/>
    <mergeCell ref="B28:F28"/>
    <mergeCell ref="B29:F29"/>
    <mergeCell ref="B30:F30"/>
    <mergeCell ref="B33:F33"/>
    <mergeCell ref="B34:F34"/>
    <mergeCell ref="B35:F35"/>
    <mergeCell ref="B37:F37"/>
    <mergeCell ref="B45:F45"/>
    <mergeCell ref="B46:F46"/>
    <mergeCell ref="B47:F47"/>
    <mergeCell ref="A48:G48"/>
    <mergeCell ref="B39:F39"/>
    <mergeCell ref="B40:F40"/>
    <mergeCell ref="B41:F41"/>
    <mergeCell ref="B42:F42"/>
    <mergeCell ref="B43:F43"/>
    <mergeCell ref="B44:F4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10.00390625" style="0" customWidth="1"/>
    <col min="2" max="2" width="55.140625" style="0" customWidth="1"/>
    <col min="3" max="3" width="21.140625" style="0" customWidth="1"/>
    <col min="5" max="5" width="17.7109375" style="0" customWidth="1"/>
    <col min="9" max="9" width="21.00390625" style="0" customWidth="1"/>
  </cols>
  <sheetData>
    <row r="1" spans="1:3" ht="12.75">
      <c r="A1" s="118"/>
      <c r="B1" s="118"/>
      <c r="C1" s="118"/>
    </row>
    <row r="2" spans="1:3" ht="12.75">
      <c r="A2" s="123"/>
      <c r="B2" s="128"/>
      <c r="C2" s="129"/>
    </row>
    <row r="3" spans="1:3" ht="12.75">
      <c r="A3" s="130" t="s">
        <v>30</v>
      </c>
      <c r="B3" s="131"/>
      <c r="C3" s="132"/>
    </row>
    <row r="4" spans="1:3" ht="12.75">
      <c r="A4" s="133" t="s">
        <v>41</v>
      </c>
      <c r="B4" s="134"/>
      <c r="C4" s="135"/>
    </row>
    <row r="5" spans="1:3" ht="12.75">
      <c r="A5" s="136" t="s">
        <v>157</v>
      </c>
      <c r="B5" s="134"/>
      <c r="C5" s="135"/>
    </row>
    <row r="6" spans="1:3" ht="12.75">
      <c r="A6" s="137" t="s">
        <v>0</v>
      </c>
      <c r="B6" s="115"/>
      <c r="C6" s="116"/>
    </row>
    <row r="7" spans="1:3" ht="13.5" customHeight="1">
      <c r="A7" s="1" t="s">
        <v>1</v>
      </c>
      <c r="B7" s="2" t="s">
        <v>2</v>
      </c>
      <c r="C7" s="17">
        <v>42460</v>
      </c>
    </row>
    <row r="8" spans="1:6" ht="13.5" customHeight="1">
      <c r="A8" s="3"/>
      <c r="B8" s="2" t="s">
        <v>3</v>
      </c>
      <c r="C8" s="10">
        <f>+C9+C15+C12</f>
        <v>1256426</v>
      </c>
      <c r="D8" s="13">
        <f>+C9+C12+C15+C34</f>
        <v>1403191</v>
      </c>
      <c r="E8" s="13">
        <v>2378080</v>
      </c>
      <c r="F8" s="13">
        <f>+E8-D8</f>
        <v>974889</v>
      </c>
    </row>
    <row r="9" spans="1:5" ht="13.5" customHeight="1">
      <c r="A9" s="9">
        <v>43</v>
      </c>
      <c r="B9" s="2" t="s">
        <v>4</v>
      </c>
      <c r="C9" s="59">
        <f>+C10-C11</f>
        <v>449640</v>
      </c>
      <c r="D9" s="13"/>
      <c r="E9" s="13"/>
    </row>
    <row r="10" spans="1:3" ht="13.5" customHeight="1">
      <c r="A10" s="6">
        <v>4305</v>
      </c>
      <c r="B10" s="7" t="s">
        <v>5</v>
      </c>
      <c r="C10" s="60">
        <v>786764</v>
      </c>
    </row>
    <row r="11" spans="1:3" ht="13.5" customHeight="1">
      <c r="A11" s="6">
        <v>4395</v>
      </c>
      <c r="B11" s="7" t="s">
        <v>6</v>
      </c>
      <c r="C11" s="60">
        <v>337124</v>
      </c>
    </row>
    <row r="12" spans="1:3" ht="13.5" customHeight="1">
      <c r="A12" s="9">
        <v>44</v>
      </c>
      <c r="B12" s="2" t="s">
        <v>42</v>
      </c>
      <c r="C12" s="59">
        <f>+C14+C13</f>
        <v>806786</v>
      </c>
    </row>
    <row r="13" spans="1:3" ht="13.5" customHeight="1">
      <c r="A13" s="12">
        <v>4408</v>
      </c>
      <c r="B13" s="5" t="s">
        <v>155</v>
      </c>
      <c r="C13" s="59">
        <v>0</v>
      </c>
    </row>
    <row r="14" spans="1:3" ht="13.5" customHeight="1">
      <c r="A14" s="6">
        <v>4428</v>
      </c>
      <c r="B14" s="7" t="s">
        <v>43</v>
      </c>
      <c r="C14" s="60">
        <v>806786</v>
      </c>
    </row>
    <row r="15" spans="1:3" ht="13.5" customHeight="1">
      <c r="A15" s="9">
        <v>47</v>
      </c>
      <c r="B15" s="2" t="s">
        <v>7</v>
      </c>
      <c r="C15" s="59">
        <f>+C16+C17</f>
        <v>0</v>
      </c>
    </row>
    <row r="16" spans="1:3" ht="13.5" customHeight="1">
      <c r="A16" s="6">
        <v>4705</v>
      </c>
      <c r="B16" s="7" t="s">
        <v>31</v>
      </c>
      <c r="C16" s="60">
        <v>0</v>
      </c>
    </row>
    <row r="17" spans="1:3" ht="13.5" customHeight="1">
      <c r="A17" s="4">
        <v>4722</v>
      </c>
      <c r="B17" s="7" t="s">
        <v>32</v>
      </c>
      <c r="C17" s="60">
        <v>0</v>
      </c>
    </row>
    <row r="18" spans="1:5" ht="13.5" customHeight="1">
      <c r="A18" s="9">
        <v>57</v>
      </c>
      <c r="B18" s="2" t="s">
        <v>7</v>
      </c>
      <c r="C18" s="59">
        <f>SUM(C19:C19)</f>
        <v>0</v>
      </c>
      <c r="D18" s="13">
        <f>+C18+C23+C30+C40</f>
        <v>390558</v>
      </c>
      <c r="E18" t="s">
        <v>44</v>
      </c>
    </row>
    <row r="19" spans="1:3" ht="13.5" customHeight="1">
      <c r="A19" s="12">
        <v>5705</v>
      </c>
      <c r="B19" s="7" t="s">
        <v>36</v>
      </c>
      <c r="C19" s="60">
        <v>0</v>
      </c>
    </row>
    <row r="20" spans="1:7" ht="13.5" customHeight="1">
      <c r="A20" s="9">
        <v>6</v>
      </c>
      <c r="B20" s="2" t="s">
        <v>8</v>
      </c>
      <c r="C20" s="59">
        <f>+C21</f>
        <v>697272</v>
      </c>
      <c r="D20" s="13">
        <f>+C20</f>
        <v>697272</v>
      </c>
      <c r="E20" s="13"/>
      <c r="G20">
        <v>756505790.56</v>
      </c>
    </row>
    <row r="21" spans="1:7" ht="13.5" customHeight="1">
      <c r="A21" s="12">
        <v>6305</v>
      </c>
      <c r="B21" s="5" t="s">
        <v>37</v>
      </c>
      <c r="C21" s="60">
        <v>697272</v>
      </c>
      <c r="G21">
        <v>4987895150</v>
      </c>
    </row>
    <row r="22" spans="1:7" ht="13.5" customHeight="1">
      <c r="A22" s="3"/>
      <c r="B22" s="2" t="s">
        <v>9</v>
      </c>
      <c r="C22" s="59">
        <f>C23+C30+C18</f>
        <v>388524</v>
      </c>
      <c r="D22" s="13"/>
      <c r="G22">
        <v>-68861481.63</v>
      </c>
    </row>
    <row r="23" spans="1:7" ht="13.5" customHeight="1">
      <c r="A23" s="9">
        <v>51</v>
      </c>
      <c r="B23" s="2" t="s">
        <v>10</v>
      </c>
      <c r="C23" s="59">
        <f>SUM(C24:C29)</f>
        <v>386771</v>
      </c>
      <c r="D23" s="13">
        <f>1119501-D18</f>
        <v>728943</v>
      </c>
      <c r="E23" s="13"/>
      <c r="G23">
        <f>SUM(G20:G22)</f>
        <v>5675539458.929999</v>
      </c>
    </row>
    <row r="24" spans="1:5" ht="13.5" customHeight="1">
      <c r="A24" s="12">
        <v>5101</v>
      </c>
      <c r="B24" s="7" t="s">
        <v>11</v>
      </c>
      <c r="C24" s="60">
        <v>220338</v>
      </c>
      <c r="E24" s="19"/>
    </row>
    <row r="25" spans="1:3" ht="13.5" customHeight="1">
      <c r="A25" s="12">
        <v>5102</v>
      </c>
      <c r="B25" s="7" t="s">
        <v>34</v>
      </c>
      <c r="C25" s="60">
        <v>4161</v>
      </c>
    </row>
    <row r="26" spans="1:7" ht="13.5" customHeight="1">
      <c r="A26" s="12">
        <v>5103</v>
      </c>
      <c r="B26" s="7" t="s">
        <v>12</v>
      </c>
      <c r="C26" s="60">
        <v>45458</v>
      </c>
      <c r="G26">
        <v>1137314990.64</v>
      </c>
    </row>
    <row r="27" spans="1:9" ht="13.5" customHeight="1">
      <c r="A27" s="12">
        <v>5104</v>
      </c>
      <c r="B27" s="7" t="s">
        <v>13</v>
      </c>
      <c r="C27" s="60">
        <v>8445</v>
      </c>
      <c r="E27" s="15"/>
      <c r="F27" s="15"/>
      <c r="G27" s="15">
        <v>22319103</v>
      </c>
      <c r="I27" s="104">
        <v>1441941802</v>
      </c>
    </row>
    <row r="28" spans="1:9" ht="13.5" customHeight="1">
      <c r="A28" s="12">
        <v>5111</v>
      </c>
      <c r="B28" s="7" t="s">
        <v>14</v>
      </c>
      <c r="C28" s="60">
        <v>94557</v>
      </c>
      <c r="E28" s="13"/>
      <c r="F28" s="16"/>
      <c r="G28" s="16">
        <v>68330740</v>
      </c>
      <c r="H28" s="13"/>
      <c r="I28" s="104">
        <v>5233407774.5</v>
      </c>
    </row>
    <row r="29" spans="1:9" ht="13.5" customHeight="1">
      <c r="A29" s="12">
        <v>5120</v>
      </c>
      <c r="B29" s="7" t="s">
        <v>15</v>
      </c>
      <c r="C29" s="60">
        <v>13812</v>
      </c>
      <c r="D29">
        <v>13810</v>
      </c>
      <c r="G29">
        <v>2368233683.19</v>
      </c>
      <c r="I29" s="104">
        <v>407724813.33</v>
      </c>
    </row>
    <row r="30" spans="1:9" ht="13.5" customHeight="1">
      <c r="A30" s="9">
        <v>53</v>
      </c>
      <c r="B30" s="2" t="s">
        <v>38</v>
      </c>
      <c r="C30" s="59">
        <f>+C31+C32</f>
        <v>1753</v>
      </c>
      <c r="G30">
        <f>SUM(G26:G29)</f>
        <v>3596198516.83</v>
      </c>
      <c r="I30" s="104">
        <f>SUM(I27:I29)</f>
        <v>7083074389.83</v>
      </c>
    </row>
    <row r="31" spans="1:9" ht="13.5" customHeight="1">
      <c r="A31" s="12">
        <v>5304</v>
      </c>
      <c r="B31" s="7" t="s">
        <v>16</v>
      </c>
      <c r="C31" s="60">
        <v>1753</v>
      </c>
      <c r="E31" t="s">
        <v>158</v>
      </c>
      <c r="I31" s="104"/>
    </row>
    <row r="32" spans="1:9" ht="13.5" customHeight="1">
      <c r="A32" s="12">
        <v>5314</v>
      </c>
      <c r="B32" s="7" t="s">
        <v>48</v>
      </c>
      <c r="C32" s="60">
        <v>0</v>
      </c>
      <c r="I32" s="104"/>
    </row>
    <row r="33" spans="1:9" ht="13.5" customHeight="1">
      <c r="A33" s="3"/>
      <c r="B33" s="2" t="s">
        <v>17</v>
      </c>
      <c r="C33" s="59">
        <f>C8-C20-C22</f>
        <v>170630</v>
      </c>
      <c r="G33">
        <f>+G23-G30</f>
        <v>2079340942.0999994</v>
      </c>
      <c r="I33" s="104"/>
    </row>
    <row r="34" spans="1:9" ht="13.5" customHeight="1">
      <c r="A34" s="9">
        <v>48</v>
      </c>
      <c r="B34" s="2" t="s">
        <v>18</v>
      </c>
      <c r="C34" s="59">
        <f>C35+C36+C38+C37</f>
        <v>146765</v>
      </c>
      <c r="G34">
        <v>2217064</v>
      </c>
      <c r="I34" s="104"/>
    </row>
    <row r="35" spans="1:9" ht="13.5" customHeight="1">
      <c r="A35" s="6">
        <v>4805</v>
      </c>
      <c r="B35" s="7" t="s">
        <v>19</v>
      </c>
      <c r="C35" s="60">
        <v>77922</v>
      </c>
      <c r="G35" s="13">
        <f>+C50-G34</f>
        <v>-1901703</v>
      </c>
      <c r="I35" s="104">
        <v>1678354053.14</v>
      </c>
    </row>
    <row r="36" spans="1:9" ht="13.5" customHeight="1">
      <c r="A36" s="6">
        <v>4808</v>
      </c>
      <c r="B36" s="7" t="s">
        <v>33</v>
      </c>
      <c r="C36" s="60">
        <v>241</v>
      </c>
      <c r="I36" s="104">
        <v>11653687</v>
      </c>
    </row>
    <row r="37" spans="1:9" ht="13.5" customHeight="1">
      <c r="A37" s="6">
        <v>4810</v>
      </c>
      <c r="B37" s="7" t="s">
        <v>20</v>
      </c>
      <c r="C37" s="60">
        <v>68602</v>
      </c>
      <c r="I37" s="104">
        <v>61465258.09</v>
      </c>
    </row>
    <row r="38" spans="1:9" ht="13.5" customHeight="1">
      <c r="A38" s="6">
        <v>4815</v>
      </c>
      <c r="B38" s="7" t="s">
        <v>21</v>
      </c>
      <c r="C38" s="60">
        <v>0</v>
      </c>
      <c r="I38" s="104">
        <v>3840492616.87</v>
      </c>
    </row>
    <row r="39" spans="1:9" ht="13.5" customHeight="1">
      <c r="A39" s="3"/>
      <c r="B39" s="18" t="s">
        <v>39</v>
      </c>
      <c r="C39" s="59">
        <v>0</v>
      </c>
      <c r="G39" s="13">
        <f>+C34+C12+C9</f>
        <v>1403191</v>
      </c>
      <c r="I39" s="104">
        <f>SUM(I35:I38)</f>
        <v>5591965615.1</v>
      </c>
    </row>
    <row r="40" spans="1:9" ht="13.5" customHeight="1">
      <c r="A40" s="9">
        <v>58</v>
      </c>
      <c r="B40" s="2" t="s">
        <v>22</v>
      </c>
      <c r="C40" s="59">
        <f>C42+C43+C45+C44+C41</f>
        <v>2034</v>
      </c>
      <c r="I40" s="104"/>
    </row>
    <row r="41" spans="1:9" ht="13.5" customHeight="1">
      <c r="A41" s="12">
        <v>5802</v>
      </c>
      <c r="B41" s="5" t="s">
        <v>49</v>
      </c>
      <c r="C41" s="60">
        <v>0</v>
      </c>
      <c r="I41" s="104"/>
    </row>
    <row r="42" spans="1:9" ht="13.5" customHeight="1">
      <c r="A42" s="6">
        <v>5805</v>
      </c>
      <c r="B42" s="7" t="s">
        <v>19</v>
      </c>
      <c r="C42" s="60">
        <v>2153</v>
      </c>
      <c r="I42" s="104">
        <f>+I30-I39</f>
        <v>1491108774.7299995</v>
      </c>
    </row>
    <row r="43" spans="1:9" ht="13.5" customHeight="1">
      <c r="A43" s="6">
        <v>5808</v>
      </c>
      <c r="B43" s="7" t="s">
        <v>35</v>
      </c>
      <c r="C43" s="20">
        <v>0</v>
      </c>
      <c r="I43" s="104"/>
    </row>
    <row r="44" spans="1:4" ht="13.5" customHeight="1">
      <c r="A44" s="14">
        <v>5810</v>
      </c>
      <c r="B44" s="7" t="s">
        <v>20</v>
      </c>
      <c r="C44" s="20">
        <v>59</v>
      </c>
      <c r="D44">
        <v>61</v>
      </c>
    </row>
    <row r="45" spans="1:3" ht="13.5" customHeight="1">
      <c r="A45" s="14">
        <v>5815</v>
      </c>
      <c r="B45" s="7" t="s">
        <v>21</v>
      </c>
      <c r="C45" s="20">
        <v>-178</v>
      </c>
    </row>
    <row r="46" spans="1:9" ht="13.5" customHeight="1">
      <c r="A46" s="8"/>
      <c r="B46" s="2" t="s">
        <v>23</v>
      </c>
      <c r="C46" s="10">
        <f>+C33+C34-C40</f>
        <v>315361</v>
      </c>
      <c r="F46">
        <f>68861*2</f>
        <v>137722</v>
      </c>
      <c r="I46" s="57"/>
    </row>
    <row r="47" spans="1:5" ht="13.5" customHeight="1">
      <c r="A47" s="3"/>
      <c r="B47" s="2" t="s">
        <v>24</v>
      </c>
      <c r="C47" s="10">
        <v>0</v>
      </c>
      <c r="E47" s="19"/>
    </row>
    <row r="48" spans="1:9" ht="13.5" customHeight="1">
      <c r="A48" s="6">
        <v>4905</v>
      </c>
      <c r="B48" s="7" t="s">
        <v>25</v>
      </c>
      <c r="C48" s="5">
        <v>0</v>
      </c>
      <c r="E48" s="19"/>
      <c r="I48">
        <f>449639726+806786298+146765598.77</f>
        <v>1403191622.77</v>
      </c>
    </row>
    <row r="49" spans="1:9" ht="13.5" customHeight="1">
      <c r="A49" s="8"/>
      <c r="B49" s="2" t="s">
        <v>26</v>
      </c>
      <c r="C49" s="11">
        <v>0</v>
      </c>
      <c r="E49" s="19"/>
      <c r="I49">
        <f>386771868.3+1752515+2033598.29+697271370.74</f>
        <v>1087829352.33</v>
      </c>
    </row>
    <row r="50" spans="1:9" ht="13.5" customHeight="1">
      <c r="A50" s="3"/>
      <c r="B50" s="2" t="s">
        <v>27</v>
      </c>
      <c r="C50" s="10">
        <f>C46+C47-C49</f>
        <v>315361</v>
      </c>
      <c r="D50" s="13">
        <f>+D8-D18-D20</f>
        <v>315361</v>
      </c>
      <c r="E50" s="19">
        <v>417718</v>
      </c>
      <c r="F50" s="13">
        <f>+E50-D50</f>
        <v>102357</v>
      </c>
      <c r="I50" s="159">
        <f>+I48-I49</f>
        <v>315362270.44000006</v>
      </c>
    </row>
    <row r="51" spans="1:5" ht="12.75">
      <c r="A51" s="139"/>
      <c r="B51" s="140"/>
      <c r="C51" s="141"/>
      <c r="E51" s="13"/>
    </row>
    <row r="52" spans="1:5" ht="12.75">
      <c r="A52" s="142"/>
      <c r="B52" s="127"/>
      <c r="C52" s="120"/>
      <c r="D52" s="13">
        <f>+D50-315322</f>
        <v>39</v>
      </c>
      <c r="E52" s="13"/>
    </row>
    <row r="53" spans="1:3" ht="12.75">
      <c r="A53" s="138" t="s">
        <v>45</v>
      </c>
      <c r="B53" s="115"/>
      <c r="C53" s="116"/>
    </row>
    <row r="54" spans="1:3" ht="12.75">
      <c r="A54" s="143" t="s">
        <v>144</v>
      </c>
      <c r="B54" s="115"/>
      <c r="C54" s="116"/>
    </row>
    <row r="55" spans="1:3" ht="12.75">
      <c r="A55" s="119" t="s">
        <v>28</v>
      </c>
      <c r="B55" s="127"/>
      <c r="C55" s="120"/>
    </row>
    <row r="56" spans="1:3" ht="12.75">
      <c r="A56" s="119"/>
      <c r="B56" s="127"/>
      <c r="C56" s="120"/>
    </row>
    <row r="57" spans="1:5" ht="12.75">
      <c r="A57" s="138" t="s">
        <v>40</v>
      </c>
      <c r="B57" s="115"/>
      <c r="C57" s="116"/>
      <c r="E57" s="13">
        <f>'BALANCE GENERAL 2016'!G49+ESTADODERESULTADOS!C50</f>
        <v>315361</v>
      </c>
    </row>
    <row r="58" spans="1:3" ht="12.75">
      <c r="A58" s="138" t="s">
        <v>46</v>
      </c>
      <c r="B58" s="115"/>
      <c r="C58" s="116"/>
    </row>
    <row r="59" spans="1:3" ht="12.75">
      <c r="A59" s="119" t="s">
        <v>47</v>
      </c>
      <c r="B59" s="127"/>
      <c r="C59" s="120"/>
    </row>
    <row r="60" spans="1:3" ht="12.75">
      <c r="A60" s="119"/>
      <c r="B60" s="127"/>
      <c r="C60" s="120"/>
    </row>
    <row r="61" spans="1:3" ht="12.75">
      <c r="A61" s="138" t="s">
        <v>29</v>
      </c>
      <c r="B61" s="115"/>
      <c r="C61" s="116"/>
    </row>
  </sheetData>
  <sheetProtection/>
  <mergeCells count="17">
    <mergeCell ref="A61:C61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56:C56"/>
    <mergeCell ref="A1:C1"/>
    <mergeCell ref="A2:C2"/>
    <mergeCell ref="A3:C3"/>
    <mergeCell ref="A4:C4"/>
    <mergeCell ref="A5:C5"/>
    <mergeCell ref="A6:C6"/>
  </mergeCells>
  <printOptions horizontalCentered="1"/>
  <pageMargins left="0.7874015748031497" right="0.7874015748031497" top="0.31496062992125984" bottom="0.35433070866141736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6">
      <selection activeCell="F15" sqref="F15"/>
    </sheetView>
  </sheetViews>
  <sheetFormatPr defaultColWidth="11.421875" defaultRowHeight="12.75"/>
  <cols>
    <col min="1" max="1" width="5.8515625" style="0" customWidth="1"/>
    <col min="2" max="2" width="20.421875" style="0" customWidth="1"/>
    <col min="3" max="3" width="11.00390625" style="0" customWidth="1"/>
    <col min="4" max="4" width="3.28125" style="0" customWidth="1"/>
    <col min="5" max="5" width="5.8515625" style="0" customWidth="1"/>
    <col min="6" max="6" width="23.421875" style="0" customWidth="1"/>
    <col min="7" max="7" width="11.57421875" style="0" customWidth="1"/>
    <col min="8" max="8" width="12.140625" style="0" bestFit="1" customWidth="1"/>
    <col min="13" max="13" width="16.57421875" style="0" bestFit="1" customWidth="1"/>
    <col min="14" max="14" width="13.8515625" style="0" bestFit="1" customWidth="1"/>
  </cols>
  <sheetData>
    <row r="1" spans="1:7" ht="12.75" customHeight="1">
      <c r="A1" s="150" t="s">
        <v>71</v>
      </c>
      <c r="B1" s="151"/>
      <c r="C1" s="151"/>
      <c r="D1" s="151"/>
      <c r="E1" s="151"/>
      <c r="F1" s="151"/>
      <c r="G1" s="152"/>
    </row>
    <row r="2" spans="1:7" ht="12.75" customHeight="1">
      <c r="A2" s="153" t="s">
        <v>72</v>
      </c>
      <c r="B2" s="154"/>
      <c r="C2" s="154"/>
      <c r="D2" s="154"/>
      <c r="E2" s="154"/>
      <c r="F2" s="154"/>
      <c r="G2" s="155"/>
    </row>
    <row r="3" spans="1:7" ht="12.75" customHeight="1">
      <c r="A3" s="153" t="s">
        <v>157</v>
      </c>
      <c r="B3" s="154"/>
      <c r="C3" s="154"/>
      <c r="D3" s="154"/>
      <c r="E3" s="154"/>
      <c r="F3" s="154"/>
      <c r="G3" s="155"/>
    </row>
    <row r="4" spans="1:7" ht="12.75" customHeight="1">
      <c r="A4" s="156" t="s">
        <v>0</v>
      </c>
      <c r="B4" s="157"/>
      <c r="C4" s="157"/>
      <c r="D4" s="157"/>
      <c r="E4" s="157"/>
      <c r="F4" s="157"/>
      <c r="G4" s="158"/>
    </row>
    <row r="5" spans="1:7" ht="12.75" customHeight="1">
      <c r="A5" s="26"/>
      <c r="B5" s="28"/>
      <c r="C5" s="28"/>
      <c r="D5" s="28"/>
      <c r="E5" s="28"/>
      <c r="F5" s="28"/>
      <c r="G5" s="29"/>
    </row>
    <row r="6" spans="1:7" ht="12.75">
      <c r="A6" s="43"/>
      <c r="B6" s="44"/>
      <c r="C6" s="69">
        <v>42460</v>
      </c>
      <c r="D6" s="70"/>
      <c r="E6" s="71"/>
      <c r="F6" s="71"/>
      <c r="G6" s="69">
        <v>42460</v>
      </c>
    </row>
    <row r="7" spans="1:14" ht="12.75">
      <c r="A7" s="85" t="s">
        <v>1</v>
      </c>
      <c r="B7" s="72" t="s">
        <v>73</v>
      </c>
      <c r="C7" s="37"/>
      <c r="D7" s="37"/>
      <c r="E7" s="85" t="s">
        <v>1</v>
      </c>
      <c r="F7" s="72" t="s">
        <v>74</v>
      </c>
      <c r="G7" s="74"/>
      <c r="M7">
        <v>449639726</v>
      </c>
      <c r="N7">
        <v>386771868.3</v>
      </c>
    </row>
    <row r="8" spans="1:14" ht="12.75">
      <c r="A8" s="8"/>
      <c r="B8" s="37" t="s">
        <v>75</v>
      </c>
      <c r="C8" s="61">
        <f>+C9+C12+C16+C21</f>
        <v>7851101</v>
      </c>
      <c r="D8" s="37"/>
      <c r="E8" s="8"/>
      <c r="F8" s="37" t="s">
        <v>76</v>
      </c>
      <c r="G8" s="75">
        <f>+G9+G15+G19+G17</f>
        <v>640918</v>
      </c>
      <c r="M8">
        <v>806786298</v>
      </c>
      <c r="N8">
        <v>1752515</v>
      </c>
    </row>
    <row r="9" spans="1:14" ht="12.75">
      <c r="A9" s="86">
        <v>11</v>
      </c>
      <c r="B9" s="37" t="s">
        <v>77</v>
      </c>
      <c r="C9" s="62">
        <f>+C11+C10</f>
        <v>1438742</v>
      </c>
      <c r="D9" s="45"/>
      <c r="E9" s="107">
        <v>24</v>
      </c>
      <c r="F9" s="37" t="s">
        <v>78</v>
      </c>
      <c r="G9" s="76">
        <f>SUM(G11:G14)</f>
        <v>228424</v>
      </c>
      <c r="M9">
        <v>146765598.77</v>
      </c>
      <c r="N9">
        <v>2033598.29</v>
      </c>
    </row>
    <row r="10" spans="1:14" ht="12.75">
      <c r="A10" s="86">
        <v>1105</v>
      </c>
      <c r="B10" s="45" t="s">
        <v>79</v>
      </c>
      <c r="C10" s="62">
        <v>904</v>
      </c>
      <c r="D10" s="45"/>
      <c r="E10" s="86"/>
      <c r="F10" s="37"/>
      <c r="G10" s="76"/>
      <c r="M10">
        <f>SUM(M7:M9)</f>
        <v>1403191622.77</v>
      </c>
      <c r="N10">
        <v>697271370.74</v>
      </c>
    </row>
    <row r="11" spans="1:14" ht="22.5">
      <c r="A11" s="86">
        <v>1110</v>
      </c>
      <c r="B11" s="45" t="s">
        <v>80</v>
      </c>
      <c r="C11" s="62">
        <v>1437838</v>
      </c>
      <c r="D11" s="45"/>
      <c r="E11" s="86">
        <v>2401</v>
      </c>
      <c r="F11" s="45" t="s">
        <v>81</v>
      </c>
      <c r="G11" s="76">
        <v>10630</v>
      </c>
      <c r="N11">
        <f>SUM(N7:N10)</f>
        <v>1087829352.33</v>
      </c>
    </row>
    <row r="12" spans="1:14" ht="12.75">
      <c r="A12" s="87">
        <v>12</v>
      </c>
      <c r="B12" s="46" t="s">
        <v>82</v>
      </c>
      <c r="C12" s="63">
        <f>+C13+C14+C15</f>
        <v>5913509</v>
      </c>
      <c r="D12" s="48"/>
      <c r="E12" s="88">
        <v>2425</v>
      </c>
      <c r="F12" s="49" t="s">
        <v>83</v>
      </c>
      <c r="G12" s="112">
        <v>187707</v>
      </c>
      <c r="N12">
        <f>+M10-N11</f>
        <v>315362270.44000006</v>
      </c>
    </row>
    <row r="13" spans="1:7" ht="33.75">
      <c r="A13" s="87">
        <v>1201</v>
      </c>
      <c r="B13" s="48" t="s">
        <v>154</v>
      </c>
      <c r="C13" s="64">
        <v>325277</v>
      </c>
      <c r="D13" s="48"/>
      <c r="E13" s="105">
        <v>2436</v>
      </c>
      <c r="F13" s="49" t="s">
        <v>159</v>
      </c>
      <c r="G13" s="16">
        <v>1393</v>
      </c>
    </row>
    <row r="14" spans="1:9" ht="22.5">
      <c r="A14" s="87">
        <v>1202</v>
      </c>
      <c r="B14" s="45" t="s">
        <v>152</v>
      </c>
      <c r="C14" s="64">
        <v>5587632</v>
      </c>
      <c r="D14" s="48"/>
      <c r="E14" s="86">
        <v>2450</v>
      </c>
      <c r="F14" s="45" t="s">
        <v>84</v>
      </c>
      <c r="G14" s="76">
        <v>28694</v>
      </c>
      <c r="I14" s="51">
        <f>+C16+C28</f>
        <v>432938</v>
      </c>
    </row>
    <row r="15" spans="1:13" ht="21.75" customHeight="1">
      <c r="A15" s="87">
        <v>1207</v>
      </c>
      <c r="B15" s="45" t="s">
        <v>153</v>
      </c>
      <c r="C15" s="64">
        <v>600</v>
      </c>
      <c r="D15" s="48"/>
      <c r="E15" s="86">
        <v>25</v>
      </c>
      <c r="F15" s="37" t="s">
        <v>86</v>
      </c>
      <c r="G15" s="75">
        <f>G16</f>
        <v>355522</v>
      </c>
      <c r="M15" s="19">
        <v>2232384678.56</v>
      </c>
    </row>
    <row r="16" spans="1:13" ht="16.5" customHeight="1">
      <c r="A16" s="86">
        <v>14</v>
      </c>
      <c r="B16" s="37" t="s">
        <v>87</v>
      </c>
      <c r="C16" s="62">
        <f>SUM(C17:C20)</f>
        <v>414208</v>
      </c>
      <c r="D16" s="45"/>
      <c r="E16" s="86">
        <v>2505</v>
      </c>
      <c r="F16" s="50" t="s">
        <v>88</v>
      </c>
      <c r="G16" s="76">
        <v>355522</v>
      </c>
      <c r="H16">
        <v>350440</v>
      </c>
      <c r="I16" s="51">
        <f>+H16-G16</f>
        <v>-5082</v>
      </c>
      <c r="M16" s="19">
        <v>770601261.2</v>
      </c>
    </row>
    <row r="17" spans="1:13" ht="16.5" customHeight="1">
      <c r="A17" s="86">
        <v>1407</v>
      </c>
      <c r="B17" s="45" t="s">
        <v>89</v>
      </c>
      <c r="C17" s="62">
        <v>321146</v>
      </c>
      <c r="D17" s="45"/>
      <c r="E17" s="109">
        <v>27</v>
      </c>
      <c r="F17" s="106" t="s">
        <v>161</v>
      </c>
      <c r="G17" s="113">
        <f>G18</f>
        <v>41336</v>
      </c>
      <c r="H17" s="51"/>
      <c r="J17" s="51">
        <f>+C14+C26</f>
        <v>5604401</v>
      </c>
      <c r="M17" s="19">
        <v>195441415.1</v>
      </c>
    </row>
    <row r="18" spans="1:13" ht="23.25" customHeight="1">
      <c r="A18" s="86">
        <v>1420</v>
      </c>
      <c r="B18" s="45" t="s">
        <v>91</v>
      </c>
      <c r="C18" s="62">
        <v>16083</v>
      </c>
      <c r="D18" s="45"/>
      <c r="E18" s="105">
        <v>2715</v>
      </c>
      <c r="F18" s="27" t="s">
        <v>160</v>
      </c>
      <c r="G18" s="16">
        <v>41336</v>
      </c>
      <c r="M18" s="19">
        <v>2037466722.45</v>
      </c>
    </row>
    <row r="19" spans="1:13" ht="21.75" customHeight="1">
      <c r="A19" s="86">
        <v>1424</v>
      </c>
      <c r="B19" s="45" t="s">
        <v>93</v>
      </c>
      <c r="C19" s="62">
        <v>47989</v>
      </c>
      <c r="D19" s="45"/>
      <c r="E19" s="107">
        <v>29</v>
      </c>
      <c r="F19" s="108" t="s">
        <v>90</v>
      </c>
      <c r="G19" s="75">
        <f>G20</f>
        <v>15636</v>
      </c>
      <c r="M19" s="19">
        <v>3611588906.07</v>
      </c>
    </row>
    <row r="20" spans="1:15" ht="12.75">
      <c r="A20" s="86">
        <v>1470</v>
      </c>
      <c r="B20" s="45" t="s">
        <v>94</v>
      </c>
      <c r="C20" s="62">
        <v>28990</v>
      </c>
      <c r="D20" s="45"/>
      <c r="E20" s="88">
        <v>2905</v>
      </c>
      <c r="F20" s="45" t="s">
        <v>92</v>
      </c>
      <c r="G20" s="98">
        <v>15636</v>
      </c>
      <c r="M20" s="19">
        <f>SUM(M15:M19)</f>
        <v>8847482983.380001</v>
      </c>
      <c r="N20" s="51">
        <f>8847483-C49</f>
        <v>-5980126</v>
      </c>
      <c r="O20" s="51">
        <f>+M20-N20</f>
        <v>8853463109.380001</v>
      </c>
    </row>
    <row r="21" spans="1:7" ht="19.5" customHeight="1">
      <c r="A21" s="86">
        <v>19</v>
      </c>
      <c r="B21" s="37" t="s">
        <v>95</v>
      </c>
      <c r="C21" s="62">
        <f>+C22+C23</f>
        <v>84642</v>
      </c>
      <c r="D21" s="45"/>
      <c r="E21" s="88"/>
      <c r="F21" s="37" t="s">
        <v>97</v>
      </c>
      <c r="G21" s="75">
        <f>+G8</f>
        <v>640918</v>
      </c>
    </row>
    <row r="22" spans="1:8" ht="23.25" customHeight="1">
      <c r="A22" s="86">
        <v>1905</v>
      </c>
      <c r="B22" s="45" t="s">
        <v>96</v>
      </c>
      <c r="C22" s="62">
        <v>13624</v>
      </c>
      <c r="D22" s="45"/>
      <c r="E22" s="87"/>
      <c r="F22" s="37" t="s">
        <v>99</v>
      </c>
      <c r="G22" s="76"/>
      <c r="H22" s="52" t="s">
        <v>164</v>
      </c>
    </row>
    <row r="23" spans="1:9" ht="15" customHeight="1">
      <c r="A23" s="86">
        <v>1910</v>
      </c>
      <c r="B23" s="45" t="s">
        <v>98</v>
      </c>
      <c r="C23" s="62">
        <v>71018</v>
      </c>
      <c r="D23" s="45"/>
      <c r="E23" s="86">
        <v>32</v>
      </c>
      <c r="F23" s="37" t="s">
        <v>100</v>
      </c>
      <c r="G23" s="75">
        <f>SUM(G24:G29)</f>
        <v>14186691</v>
      </c>
      <c r="H23" s="75">
        <f>SUM(H24:H29)</f>
        <v>13892545</v>
      </c>
      <c r="I23" s="53"/>
    </row>
    <row r="24" spans="1:9" ht="12.75">
      <c r="A24" s="86"/>
      <c r="B24" s="45"/>
      <c r="C24" s="65"/>
      <c r="D24" s="45"/>
      <c r="E24" s="86">
        <v>3208</v>
      </c>
      <c r="F24" s="45" t="s">
        <v>102</v>
      </c>
      <c r="G24" s="76">
        <v>2119261</v>
      </c>
      <c r="H24" s="76">
        <v>2203344</v>
      </c>
      <c r="I24" s="53">
        <f aca="true" t="shared" si="0" ref="I24:I30">+G24-H24</f>
        <v>-84083</v>
      </c>
    </row>
    <row r="25" spans="1:10" ht="22.5">
      <c r="A25" s="86"/>
      <c r="B25" s="37" t="s">
        <v>101</v>
      </c>
      <c r="C25" s="65">
        <f>+C26+C31+C41+C28</f>
        <v>6976508</v>
      </c>
      <c r="D25" s="45"/>
      <c r="E25" s="88">
        <v>3225</v>
      </c>
      <c r="F25" s="49" t="s">
        <v>103</v>
      </c>
      <c r="G25" s="111">
        <v>7275767</v>
      </c>
      <c r="H25" s="110">
        <v>5784658</v>
      </c>
      <c r="I25">
        <f t="shared" si="0"/>
        <v>1491109</v>
      </c>
      <c r="J25" s="51"/>
    </row>
    <row r="26" spans="1:9" ht="12.75">
      <c r="A26" s="87">
        <v>12</v>
      </c>
      <c r="B26" s="46" t="s">
        <v>82</v>
      </c>
      <c r="C26" s="65">
        <f>+C27</f>
        <v>16769</v>
      </c>
      <c r="D26" s="45"/>
      <c r="E26" s="86">
        <v>3230</v>
      </c>
      <c r="F26" s="45" t="s">
        <v>104</v>
      </c>
      <c r="G26" s="76">
        <v>315361</v>
      </c>
      <c r="H26" s="76">
        <v>1491109</v>
      </c>
      <c r="I26" s="53">
        <f t="shared" si="0"/>
        <v>-1175748</v>
      </c>
    </row>
    <row r="27" spans="1:10" ht="23.25" customHeight="1">
      <c r="A27" s="87">
        <v>1207</v>
      </c>
      <c r="B27" s="45" t="s">
        <v>85</v>
      </c>
      <c r="C27" s="62">
        <v>16769</v>
      </c>
      <c r="D27" s="45"/>
      <c r="E27" s="86">
        <v>3235</v>
      </c>
      <c r="F27" s="45" t="s">
        <v>105</v>
      </c>
      <c r="G27" s="76">
        <v>582428</v>
      </c>
      <c r="H27" s="76">
        <v>582427</v>
      </c>
      <c r="I27" s="53">
        <f t="shared" si="0"/>
        <v>1</v>
      </c>
      <c r="J27" s="51"/>
    </row>
    <row r="28" spans="1:10" ht="12.75">
      <c r="A28" s="86">
        <v>14</v>
      </c>
      <c r="B28" s="37" t="s">
        <v>87</v>
      </c>
      <c r="C28" s="62">
        <f>+C29-C30</f>
        <v>18730</v>
      </c>
      <c r="D28" s="45"/>
      <c r="E28" s="86">
        <v>3240</v>
      </c>
      <c r="F28" s="45" t="s">
        <v>107</v>
      </c>
      <c r="G28" s="76">
        <v>3915085</v>
      </c>
      <c r="H28" s="76">
        <v>3915085</v>
      </c>
      <c r="I28" s="53">
        <f t="shared" si="0"/>
        <v>0</v>
      </c>
      <c r="J28" s="51"/>
    </row>
    <row r="29" spans="1:10" ht="22.5">
      <c r="A29" s="86">
        <v>1475</v>
      </c>
      <c r="B29" s="45" t="s">
        <v>106</v>
      </c>
      <c r="C29" s="62">
        <v>102519</v>
      </c>
      <c r="D29" s="37"/>
      <c r="E29" s="86">
        <v>3270</v>
      </c>
      <c r="F29" s="45" t="s">
        <v>109</v>
      </c>
      <c r="G29" s="78">
        <v>-21211</v>
      </c>
      <c r="H29" s="78">
        <f>-84085+7</f>
        <v>-84078</v>
      </c>
      <c r="I29" s="53">
        <f t="shared" si="0"/>
        <v>62867</v>
      </c>
      <c r="J29" s="51"/>
    </row>
    <row r="30" spans="1:10" ht="12.75">
      <c r="A30" s="86">
        <v>1480</v>
      </c>
      <c r="B30" s="45" t="s">
        <v>108</v>
      </c>
      <c r="C30" s="62">
        <v>83789</v>
      </c>
      <c r="D30" s="45"/>
      <c r="E30" s="86"/>
      <c r="F30" s="45"/>
      <c r="G30" s="97"/>
      <c r="H30" s="97"/>
      <c r="I30" s="53">
        <f t="shared" si="0"/>
        <v>0</v>
      </c>
      <c r="J30" s="51"/>
    </row>
    <row r="31" spans="1:10" ht="22.5">
      <c r="A31" s="86">
        <v>16</v>
      </c>
      <c r="B31" s="37" t="s">
        <v>110</v>
      </c>
      <c r="C31" s="62">
        <f>SUM(C32:C40)</f>
        <v>2714023</v>
      </c>
      <c r="D31" s="45"/>
      <c r="E31" s="86"/>
      <c r="F31" s="37" t="s">
        <v>113</v>
      </c>
      <c r="G31" s="75">
        <f>+G23</f>
        <v>14186691</v>
      </c>
      <c r="H31" s="75">
        <f>+H23</f>
        <v>13892545</v>
      </c>
      <c r="I31" s="53">
        <f>+I30+I29+I27+I26+I24+I28+I25</f>
        <v>294146</v>
      </c>
      <c r="J31" s="51" t="s">
        <v>111</v>
      </c>
    </row>
    <row r="32" spans="1:10" ht="12.75">
      <c r="A32" s="86">
        <v>1605</v>
      </c>
      <c r="B32" s="45" t="s">
        <v>112</v>
      </c>
      <c r="C32" s="62">
        <v>286913</v>
      </c>
      <c r="D32" s="45"/>
      <c r="E32" s="86"/>
      <c r="F32" s="37"/>
      <c r="G32" s="94"/>
      <c r="H32" s="47"/>
      <c r="I32" s="53"/>
      <c r="J32" s="51"/>
    </row>
    <row r="33" spans="1:10" ht="23.25" thickBot="1">
      <c r="A33" s="86">
        <v>1610</v>
      </c>
      <c r="B33" s="45" t="s">
        <v>145</v>
      </c>
      <c r="C33" s="62">
        <v>7270</v>
      </c>
      <c r="D33" s="45"/>
      <c r="E33" s="86"/>
      <c r="F33" s="37" t="s">
        <v>115</v>
      </c>
      <c r="G33" s="96">
        <f>+G31+G21</f>
        <v>14827609</v>
      </c>
      <c r="H33" s="51"/>
      <c r="I33" s="51">
        <f>+H31-G31</f>
        <v>-294146</v>
      </c>
      <c r="J33" s="51"/>
    </row>
    <row r="34" spans="1:9" ht="13.5" thickTop="1">
      <c r="A34" s="86">
        <v>1640</v>
      </c>
      <c r="B34" s="45" t="s">
        <v>114</v>
      </c>
      <c r="C34" s="62">
        <v>1143456</v>
      </c>
      <c r="D34" s="45"/>
      <c r="E34" s="102"/>
      <c r="F34" s="83"/>
      <c r="I34" s="51">
        <f>+I33+I31</f>
        <v>0</v>
      </c>
    </row>
    <row r="35" spans="1:6" ht="12.75">
      <c r="A35" s="86">
        <v>1655</v>
      </c>
      <c r="B35" s="45" t="s">
        <v>116</v>
      </c>
      <c r="C35" s="62">
        <v>1243190</v>
      </c>
      <c r="D35" s="45"/>
      <c r="E35" s="102"/>
      <c r="F35" s="83"/>
    </row>
    <row r="36" spans="1:10" ht="24.75" customHeight="1">
      <c r="A36" s="86">
        <v>1665</v>
      </c>
      <c r="B36" s="45" t="s">
        <v>117</v>
      </c>
      <c r="C36" s="62">
        <v>779522</v>
      </c>
      <c r="D36" s="45"/>
      <c r="E36" s="101"/>
      <c r="F36" s="83"/>
      <c r="G36" s="77"/>
      <c r="H36" s="51">
        <f>+G31-G26</f>
        <v>13871330</v>
      </c>
      <c r="J36">
        <f>350440+5081</f>
        <v>355521</v>
      </c>
    </row>
    <row r="37" spans="1:7" ht="22.5">
      <c r="A37" s="86">
        <v>1670</v>
      </c>
      <c r="B37" s="45" t="s">
        <v>118</v>
      </c>
      <c r="C37" s="62">
        <v>1180377</v>
      </c>
      <c r="D37" s="45"/>
      <c r="E37" s="88"/>
      <c r="F37" s="22"/>
      <c r="G37" s="79"/>
    </row>
    <row r="38" spans="1:7" ht="22.5">
      <c r="A38" s="86">
        <v>1675</v>
      </c>
      <c r="B38" s="45" t="s">
        <v>119</v>
      </c>
      <c r="C38" s="62">
        <v>80700</v>
      </c>
      <c r="D38" s="45"/>
      <c r="E38" s="88"/>
      <c r="F38" s="22"/>
      <c r="G38" s="77"/>
    </row>
    <row r="39" spans="1:7" ht="12.75">
      <c r="A39" s="86">
        <v>1685</v>
      </c>
      <c r="B39" s="45" t="s">
        <v>120</v>
      </c>
      <c r="C39" s="62">
        <v>-2000135</v>
      </c>
      <c r="D39" s="45"/>
      <c r="E39" s="88"/>
      <c r="F39" s="103"/>
      <c r="G39" s="77"/>
    </row>
    <row r="40" spans="1:7" ht="12.75">
      <c r="A40" s="86">
        <v>1686</v>
      </c>
      <c r="B40" s="45" t="s">
        <v>150</v>
      </c>
      <c r="C40" s="62">
        <v>-7270</v>
      </c>
      <c r="D40" s="45"/>
      <c r="E40" s="88"/>
      <c r="F40" s="103"/>
      <c r="G40" s="77"/>
    </row>
    <row r="41" spans="1:7" ht="19.5" customHeight="1">
      <c r="A41" s="86">
        <v>1900</v>
      </c>
      <c r="B41" s="37" t="s">
        <v>121</v>
      </c>
      <c r="C41" s="62">
        <f>+C42+C45+C46-C47+C48+C43-C44</f>
        <v>4226986</v>
      </c>
      <c r="D41" s="45"/>
      <c r="E41" s="88"/>
      <c r="F41" s="22"/>
      <c r="G41" s="79">
        <f>+C49-G33</f>
        <v>0</v>
      </c>
    </row>
    <row r="42" spans="1:10" ht="21" customHeight="1">
      <c r="A42" s="86">
        <v>1915</v>
      </c>
      <c r="B42" s="45" t="s">
        <v>122</v>
      </c>
      <c r="C42" s="62">
        <v>34295</v>
      </c>
      <c r="D42" s="45"/>
      <c r="E42" s="88"/>
      <c r="F42" s="22"/>
      <c r="G42" s="77"/>
      <c r="I42" s="51">
        <f>+C41+C21</f>
        <v>4311628</v>
      </c>
      <c r="J42" s="51"/>
    </row>
    <row r="43" spans="1:7" ht="22.5">
      <c r="A43" s="86">
        <v>1920</v>
      </c>
      <c r="B43" s="45" t="s">
        <v>123</v>
      </c>
      <c r="C43" s="62">
        <v>0</v>
      </c>
      <c r="D43" s="45"/>
      <c r="E43" s="88"/>
      <c r="F43" s="22"/>
      <c r="G43" s="77"/>
    </row>
    <row r="44" spans="1:7" ht="33.75">
      <c r="A44" s="86">
        <v>1925</v>
      </c>
      <c r="B44" s="45" t="s">
        <v>124</v>
      </c>
      <c r="C44" s="62">
        <v>0</v>
      </c>
      <c r="D44" s="45"/>
      <c r="E44" s="88"/>
      <c r="F44" s="22"/>
      <c r="G44" s="77"/>
    </row>
    <row r="45" spans="1:7" ht="12.75">
      <c r="A45" s="86">
        <v>1960</v>
      </c>
      <c r="B45" s="45" t="s">
        <v>125</v>
      </c>
      <c r="C45" s="64">
        <v>191783</v>
      </c>
      <c r="D45" s="45"/>
      <c r="E45" s="88"/>
      <c r="F45" s="22"/>
      <c r="G45" s="77"/>
    </row>
    <row r="46" spans="1:7" ht="12.75">
      <c r="A46" s="86">
        <v>1970</v>
      </c>
      <c r="B46" s="45" t="s">
        <v>126</v>
      </c>
      <c r="C46" s="64">
        <v>312521</v>
      </c>
      <c r="D46" s="45"/>
      <c r="E46" s="88"/>
      <c r="F46" s="22"/>
      <c r="G46" s="77"/>
    </row>
    <row r="47" spans="1:7" ht="12.75">
      <c r="A47" s="86">
        <v>1975</v>
      </c>
      <c r="B47" s="45" t="s">
        <v>127</v>
      </c>
      <c r="C47" s="64">
        <v>226698</v>
      </c>
      <c r="D47" s="45"/>
      <c r="E47" s="88"/>
      <c r="F47" s="22"/>
      <c r="G47" s="77"/>
    </row>
    <row r="48" spans="1:7" ht="12.75">
      <c r="A48" s="86">
        <v>1999</v>
      </c>
      <c r="B48" s="45" t="s">
        <v>128</v>
      </c>
      <c r="C48" s="93">
        <v>3915085</v>
      </c>
      <c r="D48" s="45"/>
      <c r="E48" s="88"/>
      <c r="F48" s="22"/>
      <c r="G48" s="77"/>
    </row>
    <row r="49" spans="1:7" ht="13.5" thickBot="1">
      <c r="A49" s="87"/>
      <c r="B49" s="37" t="s">
        <v>129</v>
      </c>
      <c r="C49" s="95">
        <f>+C25+C8</f>
        <v>14827609</v>
      </c>
      <c r="D49" s="45"/>
      <c r="E49" s="86"/>
      <c r="F49" s="45"/>
      <c r="G49" s="80"/>
    </row>
    <row r="50" spans="1:7" ht="11.25" customHeight="1" thickTop="1">
      <c r="A50" s="88"/>
      <c r="B50" s="22"/>
      <c r="C50" s="64"/>
      <c r="D50" s="48"/>
      <c r="E50" s="86"/>
      <c r="F50" s="45"/>
      <c r="G50" s="81"/>
    </row>
    <row r="51" spans="1:7" ht="22.5">
      <c r="A51" s="87"/>
      <c r="B51" s="37" t="s">
        <v>130</v>
      </c>
      <c r="C51" s="66">
        <f>+C52+C53+C54+C55</f>
        <v>0</v>
      </c>
      <c r="D51" s="45"/>
      <c r="E51" s="87"/>
      <c r="F51" s="37" t="s">
        <v>131</v>
      </c>
      <c r="G51" s="80">
        <f>+G52+G53+G54+G55</f>
        <v>0</v>
      </c>
    </row>
    <row r="52" spans="1:7" ht="17.25" customHeight="1">
      <c r="A52" s="86">
        <v>81</v>
      </c>
      <c r="B52" s="45" t="s">
        <v>132</v>
      </c>
      <c r="C52" s="67">
        <v>70926</v>
      </c>
      <c r="D52" s="45"/>
      <c r="E52" s="86">
        <v>91</v>
      </c>
      <c r="F52" s="45" t="s">
        <v>133</v>
      </c>
      <c r="G52" s="76">
        <v>0</v>
      </c>
    </row>
    <row r="53" spans="1:7" ht="12.75">
      <c r="A53" s="86">
        <v>82</v>
      </c>
      <c r="B53" s="45" t="s">
        <v>134</v>
      </c>
      <c r="C53" s="67">
        <v>0</v>
      </c>
      <c r="D53" s="45"/>
      <c r="E53" s="86">
        <v>92</v>
      </c>
      <c r="F53" s="45" t="s">
        <v>135</v>
      </c>
      <c r="G53" s="76">
        <v>0</v>
      </c>
    </row>
    <row r="54" spans="1:7" ht="15" customHeight="1">
      <c r="A54" s="86">
        <v>83</v>
      </c>
      <c r="B54" s="45" t="s">
        <v>136</v>
      </c>
      <c r="C54" s="67">
        <v>31953</v>
      </c>
      <c r="D54" s="45"/>
      <c r="E54" s="86">
        <v>93</v>
      </c>
      <c r="F54" s="45" t="s">
        <v>137</v>
      </c>
      <c r="G54" s="76">
        <v>794835</v>
      </c>
    </row>
    <row r="55" spans="1:7" ht="12.75">
      <c r="A55" s="89">
        <v>89</v>
      </c>
      <c r="B55" s="58" t="s">
        <v>138</v>
      </c>
      <c r="C55" s="90">
        <v>-102879</v>
      </c>
      <c r="D55" s="91"/>
      <c r="E55" s="89">
        <v>99</v>
      </c>
      <c r="F55" s="91" t="s">
        <v>139</v>
      </c>
      <c r="G55" s="92">
        <v>-794835</v>
      </c>
    </row>
    <row r="56" spans="1:7" ht="12.75">
      <c r="A56" s="82"/>
      <c r="B56" s="22"/>
      <c r="C56" s="68"/>
      <c r="D56" s="22"/>
      <c r="E56" s="68"/>
      <c r="F56" s="22"/>
      <c r="G56" s="77"/>
    </row>
    <row r="57" spans="1:7" ht="12.75">
      <c r="A57" s="73"/>
      <c r="B57" s="45"/>
      <c r="C57" s="55"/>
      <c r="D57" s="45"/>
      <c r="E57" s="22"/>
      <c r="F57" s="22"/>
      <c r="G57" s="77"/>
    </row>
    <row r="58" spans="1:7" ht="12.75">
      <c r="A58" s="73"/>
      <c r="B58" s="45"/>
      <c r="C58" s="45"/>
      <c r="D58" s="45"/>
      <c r="E58" s="45"/>
      <c r="F58" s="45"/>
      <c r="G58" s="84"/>
    </row>
    <row r="59" spans="1:7" ht="12.75">
      <c r="A59" s="119"/>
      <c r="B59" s="148"/>
      <c r="C59" s="148"/>
      <c r="D59" s="148"/>
      <c r="E59" s="148"/>
      <c r="F59" s="148"/>
      <c r="G59" s="149"/>
    </row>
    <row r="60" spans="1:7" ht="12.75" customHeight="1">
      <c r="A60" s="145" t="s">
        <v>140</v>
      </c>
      <c r="B60" s="146"/>
      <c r="C60" s="146"/>
      <c r="D60" s="146"/>
      <c r="E60" s="146"/>
      <c r="F60" s="146"/>
      <c r="G60" s="147"/>
    </row>
    <row r="61" spans="1:7" ht="12.75" customHeight="1">
      <c r="A61" s="145" t="s">
        <v>146</v>
      </c>
      <c r="B61" s="146"/>
      <c r="C61" s="146"/>
      <c r="D61" s="146"/>
      <c r="E61" s="146"/>
      <c r="F61" s="146"/>
      <c r="G61" s="147"/>
    </row>
    <row r="62" spans="1:7" ht="12.75" customHeight="1">
      <c r="A62" s="119" t="s">
        <v>28</v>
      </c>
      <c r="B62" s="148"/>
      <c r="C62" s="148"/>
      <c r="D62" s="148"/>
      <c r="E62" s="148"/>
      <c r="F62" s="148"/>
      <c r="G62" s="149"/>
    </row>
    <row r="63" spans="1:7" ht="10.5" customHeight="1">
      <c r="A63" s="119"/>
      <c r="B63" s="148"/>
      <c r="C63" s="148"/>
      <c r="D63" s="148"/>
      <c r="E63" s="148"/>
      <c r="F63" s="148"/>
      <c r="G63" s="149"/>
    </row>
    <row r="64" spans="1:7" ht="12.75" customHeight="1">
      <c r="A64" s="119" t="s">
        <v>28</v>
      </c>
      <c r="B64" s="148"/>
      <c r="C64" s="148"/>
      <c r="D64" s="148"/>
      <c r="E64" s="148"/>
      <c r="F64" s="148"/>
      <c r="G64" s="149"/>
    </row>
    <row r="65" spans="1:7" ht="9.75" customHeight="1">
      <c r="A65" s="119"/>
      <c r="B65" s="148"/>
      <c r="C65" s="148"/>
      <c r="D65" s="148"/>
      <c r="E65" s="148"/>
      <c r="F65" s="148"/>
      <c r="G65" s="149"/>
    </row>
    <row r="66" spans="1:7" ht="12.75" customHeight="1">
      <c r="A66" s="145" t="s">
        <v>141</v>
      </c>
      <c r="B66" s="146"/>
      <c r="C66" s="146"/>
      <c r="D66" s="146"/>
      <c r="E66" s="146"/>
      <c r="F66" s="146"/>
      <c r="G66" s="147"/>
    </row>
    <row r="67" spans="1:7" ht="12.75" customHeight="1">
      <c r="A67" s="145" t="s">
        <v>142</v>
      </c>
      <c r="B67" s="146"/>
      <c r="C67" s="146"/>
      <c r="D67" s="146"/>
      <c r="E67" s="146"/>
      <c r="F67" s="146"/>
      <c r="G67" s="147"/>
    </row>
    <row r="68" spans="1:7" ht="12.75" customHeight="1">
      <c r="A68" s="145" t="s">
        <v>143</v>
      </c>
      <c r="B68" s="146"/>
      <c r="C68" s="146"/>
      <c r="D68" s="146"/>
      <c r="E68" s="146"/>
      <c r="F68" s="146"/>
      <c r="G68" s="147"/>
    </row>
    <row r="69" spans="1:7" ht="12.75" customHeight="1">
      <c r="A69" s="119" t="s">
        <v>28</v>
      </c>
      <c r="B69" s="148"/>
      <c r="C69" s="148"/>
      <c r="D69" s="148"/>
      <c r="E69" s="148"/>
      <c r="F69" s="148"/>
      <c r="G69" s="149"/>
    </row>
    <row r="70" spans="1:7" ht="3" customHeight="1">
      <c r="A70" s="119"/>
      <c r="B70" s="148"/>
      <c r="C70" s="148"/>
      <c r="D70" s="148"/>
      <c r="E70" s="148"/>
      <c r="F70" s="148"/>
      <c r="G70" s="149"/>
    </row>
    <row r="71" spans="1:7" ht="12.75">
      <c r="A71" s="145"/>
      <c r="B71" s="146"/>
      <c r="C71" s="146"/>
      <c r="D71" s="146"/>
      <c r="E71" s="146"/>
      <c r="F71" s="146"/>
      <c r="G71" s="147"/>
    </row>
    <row r="72" spans="1:7" ht="12.75">
      <c r="A72" s="145" t="s">
        <v>29</v>
      </c>
      <c r="B72" s="127"/>
      <c r="C72" s="127"/>
      <c r="D72" s="127"/>
      <c r="E72" s="127"/>
      <c r="F72" s="127"/>
      <c r="G72" s="120"/>
    </row>
    <row r="73" spans="1:7" ht="12.75" customHeight="1">
      <c r="A73" s="144"/>
      <c r="B73" s="115"/>
      <c r="C73" s="115"/>
      <c r="D73" s="115"/>
      <c r="E73" s="115"/>
      <c r="F73" s="115"/>
      <c r="G73" s="116"/>
    </row>
    <row r="74" spans="1:7" ht="8.25" customHeight="1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7"/>
    </row>
  </sheetData>
  <sheetProtection/>
  <mergeCells count="19">
    <mergeCell ref="A1:G1"/>
    <mergeCell ref="A2:G2"/>
    <mergeCell ref="A3:G3"/>
    <mergeCell ref="A4:G4"/>
    <mergeCell ref="A59:G59"/>
    <mergeCell ref="A60:G60"/>
    <mergeCell ref="A61:G61"/>
    <mergeCell ref="A62:G62"/>
    <mergeCell ref="A63:G63"/>
    <mergeCell ref="A64:G64"/>
    <mergeCell ref="A65:G65"/>
    <mergeCell ref="A72:G72"/>
    <mergeCell ref="A73:G73"/>
    <mergeCell ref="A66:G66"/>
    <mergeCell ref="A67:G67"/>
    <mergeCell ref="A68:G68"/>
    <mergeCell ref="A69:G69"/>
    <mergeCell ref="A70:G70"/>
    <mergeCell ref="A71:G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Contabilbidad 3</dc:creator>
  <cp:keywords/>
  <dc:description/>
  <cp:lastModifiedBy>Contabilidad-3</cp:lastModifiedBy>
  <cp:lastPrinted>2016-05-11T20:29:47Z</cp:lastPrinted>
  <dcterms:created xsi:type="dcterms:W3CDTF">2006-02-20T14:52:16Z</dcterms:created>
  <dcterms:modified xsi:type="dcterms:W3CDTF">2016-05-11T20:32:53Z</dcterms:modified>
  <cp:category/>
  <cp:version/>
  <cp:contentType/>
  <cp:contentStatus/>
</cp:coreProperties>
</file>